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s177040" algorithmName="SHA-512" hashValue="4VwZJqiNckPmLakyk8bQi3LBXNM7AAe51SWot+WxISc6hGvK5jxQ6xrCdfTMoEcNPPitvUDfNXLyOyx6VO2PcQ==" saltValue="+Txsp3qcz9wTJskzyHc35Q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Transmission Rates AEP West SPP OpCos and Transcos\Projected\2021 Projection\Filed 10-30-20\"/>
    </mc:Choice>
  </mc:AlternateContent>
  <bookViews>
    <workbookView xWindow="290" yWindow="0" windowWidth="18910" windowHeight="4470" tabRatio="838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SWE.Sch.11.Rates!$A$1:$T$95</definedName>
    <definedName name="_xlnm.Print_Area" localSheetId="1">SWE.WS.F.BPU.ATRR.Projected!$A$1:$O$93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'S.xyz - blank'!#REF!</definedName>
    <definedName name="_xlnm.Print_Titles" localSheetId="0">SWE.Sch.11.Rates!$1:$17</definedName>
    <definedName name="_xlnm.Print_Titles" localSheetId="1">SWE.WS.F.BPU.ATRR.Projected!$1:$6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T14" i="36" l="1"/>
  <c r="I17" i="99" l="1"/>
  <c r="D23" i="79"/>
  <c r="M20" i="94" l="1"/>
  <c r="K20" i="94"/>
  <c r="L20" i="94" s="1"/>
  <c r="M21" i="86"/>
  <c r="K21" i="86"/>
  <c r="L21" i="86" s="1"/>
  <c r="M27" i="74"/>
  <c r="K27" i="74"/>
  <c r="L27" i="74" s="1"/>
  <c r="M26" i="74"/>
  <c r="K26" i="74"/>
  <c r="L26" i="74" s="1"/>
  <c r="M18" i="99" l="1"/>
  <c r="L18" i="99"/>
  <c r="K18" i="99"/>
  <c r="M17" i="99"/>
  <c r="K17" i="99"/>
  <c r="L17" i="99" s="1"/>
  <c r="M18" i="97"/>
  <c r="K18" i="97"/>
  <c r="L18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 l="1"/>
  <c r="K22" i="76"/>
  <c r="L22" i="76" s="1"/>
  <c r="M22" i="75"/>
  <c r="K22" i="75"/>
  <c r="L22" i="75" s="1"/>
  <c r="M27" i="73"/>
  <c r="K27" i="73"/>
  <c r="L27" i="73" s="1"/>
  <c r="M25" i="72"/>
  <c r="K25" i="72"/>
  <c r="L25" i="72" s="1"/>
  <c r="K23" i="66"/>
  <c r="L23" i="66" s="1"/>
  <c r="M23" i="66"/>
  <c r="K24" i="63"/>
  <c r="L24" i="63" s="1"/>
  <c r="M24" i="63"/>
  <c r="M25" i="55"/>
  <c r="M25" i="53"/>
  <c r="M26" i="45"/>
  <c r="M27" i="41"/>
  <c r="K30" i="29"/>
  <c r="L30" i="29" s="1"/>
  <c r="M30" i="29"/>
  <c r="M30" i="27"/>
  <c r="M29" i="24"/>
  <c r="M28" i="18"/>
  <c r="M29" i="71"/>
  <c r="K29" i="71"/>
  <c r="L29" i="71" s="1"/>
  <c r="M28" i="22"/>
  <c r="K28" i="22"/>
  <c r="L28" i="22" s="1"/>
  <c r="M30" i="70" l="1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K25" i="55"/>
  <c r="L25" i="55" s="1"/>
  <c r="M25" i="54"/>
  <c r="K25" i="54"/>
  <c r="L25" i="54" s="1"/>
  <c r="K25" i="53"/>
  <c r="L25" i="53" s="1"/>
  <c r="M25" i="46"/>
  <c r="K25" i="46"/>
  <c r="L25" i="46" s="1"/>
  <c r="K26" i="45"/>
  <c r="L26" i="45" s="1"/>
  <c r="M27" i="44"/>
  <c r="K27" i="44"/>
  <c r="L27" i="44" s="1"/>
  <c r="M27" i="43"/>
  <c r="K27" i="43"/>
  <c r="L27" i="43" s="1"/>
  <c r="M27" i="42"/>
  <c r="K27" i="42"/>
  <c r="L27" i="42" s="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M30" i="30"/>
  <c r="K30" i="30"/>
  <c r="L30" i="30" s="1"/>
  <c r="M31" i="28"/>
  <c r="K31" i="28"/>
  <c r="L31" i="28" s="1"/>
  <c r="K30" i="27"/>
  <c r="L30" i="27" s="1"/>
  <c r="K29" i="24"/>
  <c r="L29" i="24" s="1"/>
  <c r="M29" i="23"/>
  <c r="K29" i="23"/>
  <c r="L29" i="23" s="1"/>
  <c r="M28" i="21"/>
  <c r="K28" i="21"/>
  <c r="L28" i="21" s="1"/>
  <c r="M28" i="20"/>
  <c r="K28" i="20"/>
  <c r="L28" i="20" s="1"/>
  <c r="M28" i="19"/>
  <c r="K28" i="19"/>
  <c r="L28" i="19" s="1"/>
  <c r="K28" i="18"/>
  <c r="L28" i="18" s="1"/>
  <c r="K28" i="17"/>
  <c r="L28" i="17" s="1"/>
  <c r="M28" i="17"/>
  <c r="M28" i="3"/>
  <c r="K28" i="3"/>
  <c r="L28" i="3" s="1"/>
  <c r="K29" i="31" l="1"/>
  <c r="L29" i="31" s="1"/>
  <c r="I13" i="36" l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M100" i="99"/>
  <c r="O99" i="99"/>
  <c r="M99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L21" i="99"/>
  <c r="N20" i="99"/>
  <c r="L20" i="99"/>
  <c r="N19" i="99"/>
  <c r="L19" i="99"/>
  <c r="N18" i="99"/>
  <c r="N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22" i="99"/>
  <c r="O26" i="99"/>
  <c r="O28" i="99"/>
  <c r="O30" i="99"/>
  <c r="O53" i="99"/>
  <c r="O55" i="99"/>
  <c r="O57" i="99"/>
  <c r="O61" i="99"/>
  <c r="O65" i="99"/>
  <c r="O69" i="99"/>
  <c r="O71" i="99"/>
  <c r="O34" i="99"/>
  <c r="O38" i="99"/>
  <c r="O44" i="99"/>
  <c r="O46" i="99"/>
  <c r="O19" i="99"/>
  <c r="O31" i="99"/>
  <c r="O43" i="99"/>
  <c r="O49" i="99"/>
  <c r="O32" i="99"/>
  <c r="O48" i="99"/>
  <c r="P106" i="99"/>
  <c r="P108" i="99"/>
  <c r="P112" i="99"/>
  <c r="P116" i="99"/>
  <c r="P104" i="99"/>
  <c r="P99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M87" i="99"/>
  <c r="O17" i="99"/>
  <c r="O47" i="99"/>
  <c r="O59" i="99"/>
  <c r="B18" i="99"/>
  <c r="O63" i="99"/>
  <c r="L86" i="99"/>
  <c r="N87" i="99"/>
  <c r="C99" i="99"/>
  <c r="D99" i="99" s="1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D109" i="22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D94" i="97"/>
  <c r="D93" i="98"/>
  <c r="D93" i="97"/>
  <c r="M99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P100" i="84" s="1"/>
  <c r="M100" i="84"/>
  <c r="L100" i="84"/>
  <c r="N101" i="83"/>
  <c r="L101" i="83"/>
  <c r="M101" i="83" s="1"/>
  <c r="N101" i="82"/>
  <c r="O101" i="82" s="1"/>
  <c r="P101" i="82" s="1"/>
  <c r="M101" i="82"/>
  <c r="L101" i="82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P102" i="75" s="1"/>
  <c r="M102" i="75"/>
  <c r="L102" i="75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P109" i="71" s="1"/>
  <c r="M109" i="71"/>
  <c r="L109" i="71"/>
  <c r="N110" i="70"/>
  <c r="O110" i="70" s="1"/>
  <c r="L110" i="70"/>
  <c r="M110" i="70" s="1"/>
  <c r="N110" i="69"/>
  <c r="O110" i="69" s="1"/>
  <c r="P110" i="69" s="1"/>
  <c r="M110" i="69"/>
  <c r="L110" i="69"/>
  <c r="N103" i="68"/>
  <c r="O103" i="68" s="1"/>
  <c r="P103" i="68" s="1"/>
  <c r="M103" i="68"/>
  <c r="L103" i="68"/>
  <c r="N103" i="67"/>
  <c r="L103" i="67"/>
  <c r="M103" i="67" s="1"/>
  <c r="N103" i="66"/>
  <c r="O103" i="66" s="1"/>
  <c r="P103" i="66" s="1"/>
  <c r="M103" i="66"/>
  <c r="L103" i="66"/>
  <c r="N103" i="65"/>
  <c r="O103" i="65" s="1"/>
  <c r="P103" i="65" s="1"/>
  <c r="M103" i="65"/>
  <c r="L103" i="65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P109" i="34" s="1"/>
  <c r="M109" i="34"/>
  <c r="L109" i="34"/>
  <c r="N109" i="32"/>
  <c r="O109" i="32" s="1"/>
  <c r="P109" i="32" s="1"/>
  <c r="M109" i="32"/>
  <c r="L109" i="32"/>
  <c r="N109" i="31"/>
  <c r="O109" i="31" s="1"/>
  <c r="P109" i="31" s="1"/>
  <c r="M109" i="31"/>
  <c r="L109" i="31"/>
  <c r="N110" i="30"/>
  <c r="O110" i="30" s="1"/>
  <c r="P110" i="30" s="1"/>
  <c r="M110" i="30"/>
  <c r="L110" i="30"/>
  <c r="N110" i="29"/>
  <c r="O110" i="29" s="1"/>
  <c r="P110" i="29" s="1"/>
  <c r="M110" i="29"/>
  <c r="L110" i="29"/>
  <c r="N111" i="28"/>
  <c r="O111" i="28" s="1"/>
  <c r="P111" i="28" s="1"/>
  <c r="M111" i="28"/>
  <c r="L111" i="28"/>
  <c r="N110" i="27"/>
  <c r="O110" i="27" s="1"/>
  <c r="P110" i="27" s="1"/>
  <c r="M110" i="27"/>
  <c r="L110" i="27"/>
  <c r="N109" i="24"/>
  <c r="O109" i="24" s="1"/>
  <c r="P109" i="24" s="1"/>
  <c r="M109" i="24"/>
  <c r="L109" i="24"/>
  <c r="N109" i="23"/>
  <c r="O109" i="23" s="1"/>
  <c r="P109" i="23" s="1"/>
  <c r="M109" i="23"/>
  <c r="L109" i="23"/>
  <c r="N108" i="22"/>
  <c r="O108" i="22" s="1"/>
  <c r="P108" i="22" s="1"/>
  <c r="M108" i="22"/>
  <c r="L108" i="22"/>
  <c r="N108" i="21"/>
  <c r="O108" i="21" s="1"/>
  <c r="L108" i="21"/>
  <c r="M108" i="21" s="1"/>
  <c r="N108" i="20"/>
  <c r="O108" i="20" s="1"/>
  <c r="L108" i="20"/>
  <c r="M108" i="20" s="1"/>
  <c r="N108" i="19"/>
  <c r="O108" i="19" s="1"/>
  <c r="P108" i="19" s="1"/>
  <c r="M108" i="19"/>
  <c r="L108" i="19"/>
  <c r="N108" i="18"/>
  <c r="O108" i="18" s="1"/>
  <c r="P108" i="18" s="1"/>
  <c r="M108" i="18"/>
  <c r="L108" i="18"/>
  <c r="N108" i="17"/>
  <c r="O108" i="17" s="1"/>
  <c r="P108" i="17" s="1"/>
  <c r="M108" i="17"/>
  <c r="L108" i="17"/>
  <c r="N108" i="3"/>
  <c r="O108" i="3" s="1"/>
  <c r="L108" i="3"/>
  <c r="M108" i="3" s="1"/>
  <c r="P90" i="36"/>
  <c r="P89" i="36"/>
  <c r="O87" i="99" l="1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C127" i="99" l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D19" i="99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1" i="98"/>
  <c r="M101" i="98"/>
  <c r="O100" i="98"/>
  <c r="M100" i="98"/>
  <c r="C100" i="98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O99" i="98"/>
  <c r="M99" i="98"/>
  <c r="C99" i="98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L21" i="98"/>
  <c r="N20" i="98"/>
  <c r="L20" i="98"/>
  <c r="N19" i="98"/>
  <c r="L19" i="98"/>
  <c r="M17" i="98"/>
  <c r="N17" i="98" s="1"/>
  <c r="K17" i="98"/>
  <c r="L17" i="98" s="1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1" i="97"/>
  <c r="M101" i="97"/>
  <c r="O100" i="97"/>
  <c r="M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L21" i="97"/>
  <c r="N20" i="97"/>
  <c r="L20" i="97"/>
  <c r="N19" i="97"/>
  <c r="L19" i="97"/>
  <c r="M17" i="97"/>
  <c r="N17" i="97" s="1"/>
  <c r="K17" i="97"/>
  <c r="L17" i="97" s="1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71" i="98" l="1"/>
  <c r="J93" i="36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D99" i="98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D99" i="97"/>
  <c r="P99" i="98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C127" i="97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B18" i="97"/>
  <c r="P102" i="97"/>
  <c r="P101" i="97"/>
  <c r="P100" i="97"/>
  <c r="P120" i="97"/>
  <c r="P124" i="97"/>
  <c r="P128" i="97"/>
  <c r="P121" i="97"/>
  <c r="P125" i="97"/>
  <c r="P129" i="97"/>
  <c r="D19" i="98" l="1"/>
  <c r="B19" i="98" s="1"/>
  <c r="K18" i="98"/>
  <c r="L18" i="98" s="1"/>
  <c r="O87" i="98"/>
  <c r="M18" i="98"/>
  <c r="N18" i="98" s="1"/>
  <c r="D19" i="97"/>
  <c r="N18" i="97"/>
  <c r="O18" i="97" s="1"/>
  <c r="O87" i="97"/>
  <c r="O18" i="98" l="1"/>
  <c r="I18" i="98"/>
  <c r="B19" i="97"/>
  <c r="I18" i="97"/>
  <c r="E36" i="1" l="1"/>
  <c r="E35" i="1"/>
  <c r="C36" i="1"/>
  <c r="C35" i="1"/>
  <c r="I100" i="36"/>
  <c r="C36" i="2" l="1"/>
  <c r="C35" i="2"/>
  <c r="E36" i="2" l="1"/>
  <c r="E35" i="2"/>
  <c r="M17" i="96" l="1"/>
  <c r="N17" i="96" s="1"/>
  <c r="K17" i="96"/>
  <c r="M17" i="95"/>
  <c r="N17" i="95" s="1"/>
  <c r="K17" i="95"/>
  <c r="L17" i="95" s="1"/>
  <c r="M17" i="94"/>
  <c r="K17" i="94"/>
  <c r="L17" i="94" s="1"/>
  <c r="O17" i="94" s="1"/>
  <c r="M17" i="93"/>
  <c r="K17" i="93"/>
  <c r="L17" i="93" s="1"/>
  <c r="N99" i="92"/>
  <c r="L99" i="92"/>
  <c r="M99" i="92"/>
  <c r="M18" i="92"/>
  <c r="N18" i="92" s="1"/>
  <c r="K18" i="92"/>
  <c r="L18" i="92" s="1"/>
  <c r="N99" i="91"/>
  <c r="L99" i="91"/>
  <c r="M18" i="91"/>
  <c r="K18" i="91"/>
  <c r="L18" i="91" s="1"/>
  <c r="N99" i="90"/>
  <c r="O99" i="90" s="1"/>
  <c r="L99" i="90"/>
  <c r="M18" i="90"/>
  <c r="K18" i="90"/>
  <c r="N99" i="89"/>
  <c r="L99" i="89"/>
  <c r="M18" i="89"/>
  <c r="K18" i="89"/>
  <c r="L18" i="89" s="1"/>
  <c r="N99" i="88"/>
  <c r="L99" i="88"/>
  <c r="M18" i="88"/>
  <c r="K18" i="88"/>
  <c r="N99" i="87"/>
  <c r="L99" i="87"/>
  <c r="M18" i="87"/>
  <c r="N18" i="87" s="1"/>
  <c r="O18" i="87" s="1"/>
  <c r="K18" i="87"/>
  <c r="N99" i="86"/>
  <c r="O99" i="86"/>
  <c r="L99" i="86"/>
  <c r="M18" i="86"/>
  <c r="K18" i="86"/>
  <c r="L18" i="86" s="1"/>
  <c r="N100" i="85"/>
  <c r="L100" i="85"/>
  <c r="M19" i="85"/>
  <c r="N19" i="85" s="1"/>
  <c r="K19" i="85"/>
  <c r="L19" i="85" s="1"/>
  <c r="N99" i="84"/>
  <c r="L99" i="84"/>
  <c r="M19" i="84"/>
  <c r="N19" i="84" s="1"/>
  <c r="K19" i="84"/>
  <c r="L19" i="84" s="1"/>
  <c r="N100" i="83"/>
  <c r="L100" i="83"/>
  <c r="M19" i="83"/>
  <c r="N19" i="83" s="1"/>
  <c r="K19" i="83"/>
  <c r="L19" i="83" s="1"/>
  <c r="N100" i="82"/>
  <c r="L100" i="82"/>
  <c r="M19" i="82"/>
  <c r="N19" i="82" s="1"/>
  <c r="K19" i="82"/>
  <c r="L19" i="82" s="1"/>
  <c r="N100" i="81"/>
  <c r="O100" i="81"/>
  <c r="P100" i="81"/>
  <c r="M100" i="81"/>
  <c r="L100" i="8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/>
  <c r="P101" i="79" s="1"/>
  <c r="L101" i="79"/>
  <c r="M101" i="79" s="1"/>
  <c r="M20" i="79"/>
  <c r="N20" i="79" s="1"/>
  <c r="K20" i="79"/>
  <c r="L20" i="79" s="1"/>
  <c r="N101" i="78"/>
  <c r="O101" i="78" s="1"/>
  <c r="M101" i="78"/>
  <c r="P101" i="78" s="1"/>
  <c r="L101" i="78"/>
  <c r="M20" i="78"/>
  <c r="N20" i="78" s="1"/>
  <c r="O20" i="78" s="1"/>
  <c r="K20" i="78"/>
  <c r="L20" i="78" s="1"/>
  <c r="N101" i="77"/>
  <c r="O101" i="77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/>
  <c r="L101" i="76"/>
  <c r="M101" i="76" s="1"/>
  <c r="P101" i="76" s="1"/>
  <c r="N101" i="75"/>
  <c r="O101" i="75" s="1"/>
  <c r="P101" i="75" s="1"/>
  <c r="L101" i="75"/>
  <c r="M101" i="75" s="1"/>
  <c r="M20" i="75"/>
  <c r="N20" i="75" s="1"/>
  <c r="K20" i="75"/>
  <c r="L20" i="75" s="1"/>
  <c r="N105" i="74"/>
  <c r="O105" i="74" s="1"/>
  <c r="P105" i="74"/>
  <c r="M105" i="74"/>
  <c r="L105" i="74"/>
  <c r="M24" i="74"/>
  <c r="N24" i="74" s="1"/>
  <c r="K24" i="74"/>
  <c r="L24" i="74" s="1"/>
  <c r="N106" i="73"/>
  <c r="O106" i="73"/>
  <c r="P106" i="73" s="1"/>
  <c r="L106" i="73"/>
  <c r="M106" i="73" s="1"/>
  <c r="M25" i="73"/>
  <c r="N25" i="73" s="1"/>
  <c r="K25" i="73"/>
  <c r="L25" i="73" s="1"/>
  <c r="N104" i="72"/>
  <c r="O104" i="72" s="1"/>
  <c r="P104" i="72" s="1"/>
  <c r="M104" i="72"/>
  <c r="L104" i="72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P109" i="70"/>
  <c r="M109" i="70"/>
  <c r="L109" i="70"/>
  <c r="M28" i="70"/>
  <c r="N28" i="70" s="1"/>
  <c r="O28" i="70" s="1"/>
  <c r="K28" i="70"/>
  <c r="L28" i="70" s="1"/>
  <c r="N109" i="69"/>
  <c r="O109" i="69"/>
  <c r="P109" i="69" s="1"/>
  <c r="L109" i="69"/>
  <c r="M109" i="69" s="1"/>
  <c r="M28" i="69"/>
  <c r="N28" i="69" s="1"/>
  <c r="K28" i="69"/>
  <c r="L28" i="69" s="1"/>
  <c r="N102" i="68"/>
  <c r="O102" i="68" s="1"/>
  <c r="P102" i="68" s="1"/>
  <c r="M102" i="68"/>
  <c r="L102" i="68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P102" i="66"/>
  <c r="M102" i="66"/>
  <c r="L102" i="66"/>
  <c r="M21" i="66"/>
  <c r="N21" i="66" s="1"/>
  <c r="O21" i="66" s="1"/>
  <c r="K21" i="66"/>
  <c r="L21" i="66" s="1"/>
  <c r="N102" i="65"/>
  <c r="O102" i="65"/>
  <c r="P102" i="65" s="1"/>
  <c r="L102" i="65"/>
  <c r="M102" i="65" s="1"/>
  <c r="M21" i="65"/>
  <c r="N21" i="65" s="1"/>
  <c r="K21" i="65"/>
  <c r="L21" i="65" s="1"/>
  <c r="N103" i="64"/>
  <c r="O103" i="64" s="1"/>
  <c r="P103" i="64" s="1"/>
  <c r="M103" i="64"/>
  <c r="L103" i="64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/>
  <c r="M103" i="62"/>
  <c r="L103" i="62"/>
  <c r="M22" i="62"/>
  <c r="N22" i="62" s="1"/>
  <c r="K22" i="62"/>
  <c r="L22" i="62" s="1"/>
  <c r="N103" i="63"/>
  <c r="O103" i="63"/>
  <c r="P103" i="63"/>
  <c r="L103" i="63"/>
  <c r="M103" i="63" s="1"/>
  <c r="M22" i="63"/>
  <c r="N22" i="63" s="1"/>
  <c r="K22" i="63"/>
  <c r="L22" i="63" s="1"/>
  <c r="N103" i="61"/>
  <c r="O103" i="61" s="1"/>
  <c r="P103" i="61" s="1"/>
  <c r="L103" i="61"/>
  <c r="M103" i="61" s="1"/>
  <c r="M22" i="61"/>
  <c r="N22" i="61" s="1"/>
  <c r="O22" i="61" s="1"/>
  <c r="K22" i="61"/>
  <c r="L22" i="61" s="1"/>
  <c r="N103" i="59"/>
  <c r="O103" i="59"/>
  <c r="P103" i="59" s="1"/>
  <c r="L103" i="59"/>
  <c r="M103" i="59" s="1"/>
  <c r="M22" i="59"/>
  <c r="N22" i="59" s="1"/>
  <c r="O22" i="59" s="1"/>
  <c r="K22" i="59"/>
  <c r="L22" i="59" s="1"/>
  <c r="N104" i="58"/>
  <c r="O104" i="58"/>
  <c r="P104" i="58" s="1"/>
  <c r="L104" i="58"/>
  <c r="M104" i="58" s="1"/>
  <c r="M23" i="58"/>
  <c r="N23" i="58" s="1"/>
  <c r="K23" i="58"/>
  <c r="L23" i="58" s="1"/>
  <c r="N104" i="57"/>
  <c r="O104" i="57" s="1"/>
  <c r="M104" i="57"/>
  <c r="P104" i="57" s="1"/>
  <c r="L104" i="57"/>
  <c r="M23" i="57"/>
  <c r="N23" i="57" s="1"/>
  <c r="K23" i="57"/>
  <c r="L23" i="57" s="1"/>
  <c r="N104" i="56"/>
  <c r="O104" i="56"/>
  <c r="P104" i="56" s="1"/>
  <c r="L104" i="56"/>
  <c r="M104" i="56" s="1"/>
  <c r="M23" i="56"/>
  <c r="N23" i="56" s="1"/>
  <c r="K23" i="56"/>
  <c r="L23" i="56" s="1"/>
  <c r="N104" i="55"/>
  <c r="O104" i="55" s="1"/>
  <c r="P104" i="55" s="1"/>
  <c r="M104" i="55"/>
  <c r="L104" i="55"/>
  <c r="M23" i="55"/>
  <c r="N23" i="55" s="1"/>
  <c r="K23" i="55"/>
  <c r="L23" i="55" s="1"/>
  <c r="N104" i="54"/>
  <c r="O104" i="54" s="1"/>
  <c r="P104" i="54" s="1"/>
  <c r="L104" i="54"/>
  <c r="M104" i="54" s="1"/>
  <c r="M23" i="54"/>
  <c r="N23" i="54" s="1"/>
  <c r="K23" i="54"/>
  <c r="L23" i="54" s="1"/>
  <c r="N104" i="53"/>
  <c r="O104" i="53" s="1"/>
  <c r="P104" i="53"/>
  <c r="M104" i="53"/>
  <c r="L104" i="53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M105" i="45"/>
  <c r="P105" i="45" s="1"/>
  <c r="L105" i="45"/>
  <c r="M24" i="45"/>
  <c r="N24" i="45" s="1"/>
  <c r="K24" i="45"/>
  <c r="L24" i="45" s="1"/>
  <c r="N106" i="44"/>
  <c r="O106" i="44"/>
  <c r="P106" i="44" s="1"/>
  <c r="L106" i="44"/>
  <c r="M106" i="44" s="1"/>
  <c r="M25" i="44"/>
  <c r="N25" i="44" s="1"/>
  <c r="K25" i="44"/>
  <c r="L25" i="44" s="1"/>
  <c r="N106" i="43"/>
  <c r="O106" i="43" s="1"/>
  <c r="P106" i="43" s="1"/>
  <c r="M106" i="43"/>
  <c r="L106" i="43"/>
  <c r="M25" i="43"/>
  <c r="N25" i="43" s="1"/>
  <c r="K25" i="43"/>
  <c r="L25" i="43" s="1"/>
  <c r="N106" i="42"/>
  <c r="O106" i="42" s="1"/>
  <c r="P106" i="42" s="1"/>
  <c r="L106" i="42"/>
  <c r="M106" i="42" s="1"/>
  <c r="M25" i="42"/>
  <c r="N25" i="42" s="1"/>
  <c r="K25" i="42"/>
  <c r="L25" i="42" s="1"/>
  <c r="N106" i="41"/>
  <c r="O106" i="41"/>
  <c r="P106" i="41"/>
  <c r="M106" i="41"/>
  <c r="L106" i="41"/>
  <c r="M25" i="41"/>
  <c r="N25" i="41" s="1"/>
  <c r="O25" i="41" s="1"/>
  <c r="K25" i="41"/>
  <c r="L25" i="41" s="1"/>
  <c r="N106" i="39"/>
  <c r="O106" i="39" s="1"/>
  <c r="P106" i="39" s="1"/>
  <c r="L106" i="39"/>
  <c r="M106" i="39" s="1"/>
  <c r="M25" i="39"/>
  <c r="N25" i="39" s="1"/>
  <c r="K25" i="39"/>
  <c r="L25" i="39" s="1"/>
  <c r="N108" i="34"/>
  <c r="O108" i="34"/>
  <c r="P108" i="34"/>
  <c r="M108" i="34"/>
  <c r="L108" i="34"/>
  <c r="M27" i="34"/>
  <c r="N27" i="34" s="1"/>
  <c r="K27" i="34"/>
  <c r="L27" i="34" s="1"/>
  <c r="N108" i="32"/>
  <c r="O108" i="32"/>
  <c r="P108" i="32" s="1"/>
  <c r="L108" i="32"/>
  <c r="M108" i="32" s="1"/>
  <c r="M27" i="32"/>
  <c r="N27" i="32" s="1"/>
  <c r="K27" i="32"/>
  <c r="L27" i="32" s="1"/>
  <c r="N108" i="31"/>
  <c r="O108" i="31"/>
  <c r="M108" i="31"/>
  <c r="P108" i="31" s="1"/>
  <c r="L108" i="31"/>
  <c r="M27" i="31"/>
  <c r="N27" i="31" s="1"/>
  <c r="K27" i="31"/>
  <c r="L27" i="31" s="1"/>
  <c r="N109" i="30"/>
  <c r="O109" i="30"/>
  <c r="L109" i="30"/>
  <c r="M109" i="30" s="1"/>
  <c r="M28" i="30"/>
  <c r="N28" i="30" s="1"/>
  <c r="K28" i="30"/>
  <c r="L28" i="30" s="1"/>
  <c r="N109" i="29"/>
  <c r="O109" i="29"/>
  <c r="M109" i="29"/>
  <c r="P109" i="29" s="1"/>
  <c r="L109" i="29"/>
  <c r="M28" i="29"/>
  <c r="N28" i="29" s="1"/>
  <c r="K28" i="29"/>
  <c r="L28" i="29" s="1"/>
  <c r="N110" i="28"/>
  <c r="O110" i="28" s="1"/>
  <c r="P110" i="28" s="1"/>
  <c r="L110" i="28"/>
  <c r="M110" i="28" s="1"/>
  <c r="M29" i="28"/>
  <c r="N29" i="28" s="1"/>
  <c r="K29" i="28"/>
  <c r="L29" i="28" s="1"/>
  <c r="N109" i="27"/>
  <c r="O109" i="27"/>
  <c r="P109" i="27"/>
  <c r="M109" i="27"/>
  <c r="L109" i="27"/>
  <c r="M28" i="27"/>
  <c r="N28" i="27" s="1"/>
  <c r="K28" i="27"/>
  <c r="L28" i="27" s="1"/>
  <c r="N108" i="24"/>
  <c r="O108" i="24" s="1"/>
  <c r="P108" i="24" s="1"/>
  <c r="L108" i="24"/>
  <c r="M108" i="24" s="1"/>
  <c r="M27" i="24"/>
  <c r="N27" i="24" s="1"/>
  <c r="K27" i="24"/>
  <c r="L27" i="24" s="1"/>
  <c r="N108" i="23"/>
  <c r="O108" i="23"/>
  <c r="P108" i="23"/>
  <c r="M108" i="23"/>
  <c r="L108" i="23"/>
  <c r="M27" i="23"/>
  <c r="N27" i="23" s="1"/>
  <c r="K27" i="23"/>
  <c r="L27" i="23" s="1"/>
  <c r="N107" i="22"/>
  <c r="O107" i="22"/>
  <c r="L107" i="22"/>
  <c r="M107" i="22"/>
  <c r="M26" i="22"/>
  <c r="N26" i="22" s="1"/>
  <c r="K26" i="22"/>
  <c r="L26" i="22" s="1"/>
  <c r="N107" i="21"/>
  <c r="O107" i="21"/>
  <c r="P107" i="21" s="1"/>
  <c r="L107" i="21"/>
  <c r="M107" i="21" s="1"/>
  <c r="M26" i="21"/>
  <c r="N26" i="21" s="1"/>
  <c r="K26" i="21"/>
  <c r="L26" i="21" s="1"/>
  <c r="N107" i="20"/>
  <c r="O107" i="20"/>
  <c r="M107" i="20"/>
  <c r="P107" i="20" s="1"/>
  <c r="L107" i="20"/>
  <c r="M26" i="20"/>
  <c r="N26" i="20" s="1"/>
  <c r="K26" i="20"/>
  <c r="L26" i="20" s="1"/>
  <c r="N107" i="19"/>
  <c r="O107" i="19"/>
  <c r="L107" i="19"/>
  <c r="M107" i="19" s="1"/>
  <c r="M26" i="19"/>
  <c r="N26" i="19" s="1"/>
  <c r="O26" i="19" s="1"/>
  <c r="K26" i="19"/>
  <c r="L26" i="19" s="1"/>
  <c r="N107" i="18"/>
  <c r="O107" i="18"/>
  <c r="M107" i="18"/>
  <c r="P107" i="18" s="1"/>
  <c r="L107" i="18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K26" i="17"/>
  <c r="L26" i="17" s="1"/>
  <c r="N107" i="3"/>
  <c r="O107" i="3"/>
  <c r="P107" i="3"/>
  <c r="M107" i="3"/>
  <c r="L107" i="3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M102" i="96"/>
  <c r="O101" i="96"/>
  <c r="M101" i="96"/>
  <c r="O100" i="96"/>
  <c r="M100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3" i="96"/>
  <c r="L23" i="96"/>
  <c r="N22" i="96"/>
  <c r="L22" i="96"/>
  <c r="N21" i="96"/>
  <c r="L21" i="96"/>
  <c r="N20" i="96"/>
  <c r="L20" i="96"/>
  <c r="N19" i="96"/>
  <c r="N18" i="96"/>
  <c r="O18" i="96" s="1"/>
  <c r="L17" i="96"/>
  <c r="C17" i="96"/>
  <c r="C18" i="96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/>
  <c r="C30" i="96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M102" i="95"/>
  <c r="O101" i="95"/>
  <c r="M101" i="95"/>
  <c r="O100" i="95"/>
  <c r="M100" i="95"/>
  <c r="O99" i="95"/>
  <c r="P99" i="95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L22" i="95"/>
  <c r="N21" i="95"/>
  <c r="L21" i="95"/>
  <c r="N20" i="95"/>
  <c r="L20" i="95"/>
  <c r="N19" i="95"/>
  <c r="N18" i="95"/>
  <c r="C18" i="95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17" i="95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M103" i="94"/>
  <c r="O102" i="94"/>
  <c r="M102" i="94"/>
  <c r="O101" i="94"/>
  <c r="M101" i="94"/>
  <c r="O100" i="94"/>
  <c r="M100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3" i="94"/>
  <c r="L23" i="94"/>
  <c r="N22" i="94"/>
  <c r="L22" i="94"/>
  <c r="N21" i="94"/>
  <c r="L21" i="94"/>
  <c r="N20" i="94"/>
  <c r="N19" i="94"/>
  <c r="O19" i="94" s="1"/>
  <c r="N18" i="94"/>
  <c r="O18" i="94" s="1"/>
  <c r="N17" i="94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M102" i="93"/>
  <c r="O101" i="93"/>
  <c r="M101" i="93"/>
  <c r="O100" i="93"/>
  <c r="M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L22" i="93"/>
  <c r="N21" i="93"/>
  <c r="L21" i="93"/>
  <c r="N20" i="93"/>
  <c r="L20" i="93"/>
  <c r="N19" i="93"/>
  <c r="N18" i="93"/>
  <c r="N17" i="93"/>
  <c r="C17" i="93"/>
  <c r="C18" i="93" s="1"/>
  <c r="C19" i="93" s="1"/>
  <c r="C20" i="93" s="1"/>
  <c r="C21" i="93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K17" i="92"/>
  <c r="M17" i="91"/>
  <c r="K17" i="91"/>
  <c r="M17" i="90"/>
  <c r="K17" i="90"/>
  <c r="M17" i="89"/>
  <c r="N17" i="89"/>
  <c r="K17" i="89"/>
  <c r="M17" i="88"/>
  <c r="K17" i="88"/>
  <c r="L17" i="88"/>
  <c r="M17" i="87"/>
  <c r="K17" i="87"/>
  <c r="M17" i="86"/>
  <c r="K17" i="86"/>
  <c r="N99" i="85"/>
  <c r="L99" i="85"/>
  <c r="M18" i="85"/>
  <c r="K18" i="85"/>
  <c r="M18" i="84"/>
  <c r="N18" i="84" s="1"/>
  <c r="K18" i="84"/>
  <c r="L18" i="84" s="1"/>
  <c r="K18" i="83"/>
  <c r="L18" i="83" s="1"/>
  <c r="M18" i="83"/>
  <c r="N18" i="83" s="1"/>
  <c r="N99" i="83"/>
  <c r="L99" i="83"/>
  <c r="N99" i="82"/>
  <c r="L99" i="82"/>
  <c r="M18" i="82"/>
  <c r="N18" i="82" s="1"/>
  <c r="K18" i="82"/>
  <c r="L18" i="82" s="1"/>
  <c r="N99" i="81"/>
  <c r="N99" i="80"/>
  <c r="L99" i="80"/>
  <c r="L99" i="81"/>
  <c r="M18" i="81"/>
  <c r="N18" i="81"/>
  <c r="K18" i="81"/>
  <c r="L18" i="81" s="1"/>
  <c r="M18" i="80"/>
  <c r="N18" i="80" s="1"/>
  <c r="O18" i="80" s="1"/>
  <c r="K18" i="80"/>
  <c r="L18" i="80" s="1"/>
  <c r="N100" i="79"/>
  <c r="O100" i="79" s="1"/>
  <c r="L100" i="79"/>
  <c r="M100" i="79"/>
  <c r="M19" i="79"/>
  <c r="N19" i="79" s="1"/>
  <c r="K19" i="79"/>
  <c r="L19" i="79" s="1"/>
  <c r="N100" i="78"/>
  <c r="O100" i="78" s="1"/>
  <c r="L100" i="78"/>
  <c r="M100" i="78"/>
  <c r="M19" i="78"/>
  <c r="N19" i="78" s="1"/>
  <c r="K19" i="78"/>
  <c r="L19" i="78" s="1"/>
  <c r="N100" i="77"/>
  <c r="O100" i="77"/>
  <c r="L100" i="77"/>
  <c r="M100" i="77"/>
  <c r="M19" i="77"/>
  <c r="N19" i="77"/>
  <c r="K19" i="77"/>
  <c r="L19" i="77" s="1"/>
  <c r="P100" i="76"/>
  <c r="N100" i="76"/>
  <c r="O100" i="76" s="1"/>
  <c r="L100" i="76"/>
  <c r="M100" i="76"/>
  <c r="M19" i="76"/>
  <c r="N19" i="76" s="1"/>
  <c r="K19" i="76"/>
  <c r="L19" i="76"/>
  <c r="O19" i="76" s="1"/>
  <c r="N100" i="75"/>
  <c r="O100" i="75" s="1"/>
  <c r="L100" i="75"/>
  <c r="M100" i="75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M105" i="73"/>
  <c r="L105" i="73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/>
  <c r="L107" i="71"/>
  <c r="M107" i="71" s="1"/>
  <c r="M26" i="71"/>
  <c r="N26" i="71" s="1"/>
  <c r="K26" i="71"/>
  <c r="L26" i="71" s="1"/>
  <c r="P108" i="70"/>
  <c r="N108" i="70"/>
  <c r="O108" i="70" s="1"/>
  <c r="L108" i="70"/>
  <c r="M108" i="70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O27" i="69" s="1"/>
  <c r="N101" i="68"/>
  <c r="O101" i="68"/>
  <c r="L101" i="68"/>
  <c r="M101" i="68" s="1"/>
  <c r="M20" i="68"/>
  <c r="N20" i="68" s="1"/>
  <c r="O20" i="68" s="1"/>
  <c r="K20" i="68"/>
  <c r="L20" i="68" s="1"/>
  <c r="O101" i="67"/>
  <c r="N101" i="67"/>
  <c r="L101" i="67"/>
  <c r="M101" i="67" s="1"/>
  <c r="M20" i="67"/>
  <c r="N20" i="67" s="1"/>
  <c r="K20" i="67"/>
  <c r="L20" i="67" s="1"/>
  <c r="N101" i="66"/>
  <c r="O101" i="66" s="1"/>
  <c r="M101" i="66"/>
  <c r="L101" i="66"/>
  <c r="M20" i="66"/>
  <c r="N20" i="66" s="1"/>
  <c r="K20" i="66"/>
  <c r="L20" i="66" s="1"/>
  <c r="N101" i="65"/>
  <c r="O101" i="65" s="1"/>
  <c r="L101" i="65"/>
  <c r="M101" i="65"/>
  <c r="M20" i="65"/>
  <c r="N20" i="65" s="1"/>
  <c r="K20" i="65"/>
  <c r="L20" i="65" s="1"/>
  <c r="N102" i="64"/>
  <c r="O102" i="64"/>
  <c r="P102" i="64" s="1"/>
  <c r="M102" i="64"/>
  <c r="L102" i="64"/>
  <c r="M21" i="64"/>
  <c r="N21" i="64" s="1"/>
  <c r="K21" i="64"/>
  <c r="L21" i="64" s="1"/>
  <c r="O102" i="60"/>
  <c r="P102" i="60" s="1"/>
  <c r="N102" i="60"/>
  <c r="L102" i="60"/>
  <c r="M102" i="60"/>
  <c r="M21" i="60"/>
  <c r="N21" i="60" s="1"/>
  <c r="K21" i="60"/>
  <c r="L21" i="60" s="1"/>
  <c r="O21" i="60" s="1"/>
  <c r="N102" i="62"/>
  <c r="O102" i="62" s="1"/>
  <c r="P102" i="62"/>
  <c r="M102" i="62"/>
  <c r="L102" i="62"/>
  <c r="M21" i="62"/>
  <c r="N21" i="62" s="1"/>
  <c r="O21" i="62" s="1"/>
  <c r="K21" i="62"/>
  <c r="L21" i="62" s="1"/>
  <c r="N102" i="63"/>
  <c r="O102" i="63"/>
  <c r="L102" i="63"/>
  <c r="M102" i="63"/>
  <c r="M21" i="63"/>
  <c r="N21" i="63" s="1"/>
  <c r="O21" i="63" s="1"/>
  <c r="K21" i="63"/>
  <c r="L21" i="63" s="1"/>
  <c r="N102" i="61"/>
  <c r="O102" i="61" s="1"/>
  <c r="P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L21" i="59"/>
  <c r="O21" i="59" s="1"/>
  <c r="K21" i="59"/>
  <c r="N103" i="58"/>
  <c r="O103" i="58" s="1"/>
  <c r="M103" i="58"/>
  <c r="P103" i="58" s="1"/>
  <c r="L103" i="58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/>
  <c r="P103" i="56" s="1"/>
  <c r="L103" i="56"/>
  <c r="M103" i="56" s="1"/>
  <c r="M22" i="56"/>
  <c r="N22" i="56" s="1"/>
  <c r="K22" i="56"/>
  <c r="L22" i="56"/>
  <c r="N103" i="55"/>
  <c r="O103" i="55" s="1"/>
  <c r="P103" i="55" s="1"/>
  <c r="L103" i="55"/>
  <c r="M103" i="55" s="1"/>
  <c r="M22" i="55"/>
  <c r="N22" i="55" s="1"/>
  <c r="K22" i="55"/>
  <c r="L22" i="55" s="1"/>
  <c r="N103" i="54"/>
  <c r="O103" i="54"/>
  <c r="P103" i="54" s="1"/>
  <c r="L103" i="54"/>
  <c r="M103" i="54" s="1"/>
  <c r="M22" i="54"/>
  <c r="N22" i="54" s="1"/>
  <c r="K22" i="54"/>
  <c r="L22" i="54" s="1"/>
  <c r="O103" i="53"/>
  <c r="N103" i="53"/>
  <c r="L103" i="53"/>
  <c r="M103" i="53"/>
  <c r="M22" i="53"/>
  <c r="N22" i="53" s="1"/>
  <c r="O22" i="53" s="1"/>
  <c r="K22" i="53"/>
  <c r="L22" i="53" s="1"/>
  <c r="N103" i="46"/>
  <c r="O103" i="46" s="1"/>
  <c r="M103" i="46"/>
  <c r="L103" i="46"/>
  <c r="M22" i="46"/>
  <c r="N22" i="46" s="1"/>
  <c r="K22" i="46"/>
  <c r="L22" i="46" s="1"/>
  <c r="N104" i="45"/>
  <c r="O104" i="45"/>
  <c r="P104" i="45"/>
  <c r="L104" i="45"/>
  <c r="M104" i="45" s="1"/>
  <c r="M23" i="45"/>
  <c r="N23" i="45" s="1"/>
  <c r="K23" i="45"/>
  <c r="L23" i="45" s="1"/>
  <c r="O105" i="44"/>
  <c r="N105" i="44"/>
  <c r="L105" i="44"/>
  <c r="M105" i="44"/>
  <c r="M24" i="44"/>
  <c r="N24" i="44" s="1"/>
  <c r="K24" i="44"/>
  <c r="L24" i="44" s="1"/>
  <c r="O24" i="44" s="1"/>
  <c r="N105" i="43"/>
  <c r="O105" i="43" s="1"/>
  <c r="P105" i="43" s="1"/>
  <c r="L105" i="43"/>
  <c r="M105" i="43" s="1"/>
  <c r="M24" i="43"/>
  <c r="N24" i="43" s="1"/>
  <c r="O24" i="43"/>
  <c r="K24" i="43"/>
  <c r="L24" i="43" s="1"/>
  <c r="N105" i="42"/>
  <c r="O105" i="42"/>
  <c r="P105" i="42"/>
  <c r="L105" i="42"/>
  <c r="M105" i="42"/>
  <c r="M24" i="42"/>
  <c r="N24" i="42" s="1"/>
  <c r="O24" i="42" s="1"/>
  <c r="K24" i="42"/>
  <c r="L24" i="42" s="1"/>
  <c r="N105" i="41"/>
  <c r="O105" i="41" s="1"/>
  <c r="L105" i="41"/>
  <c r="M105" i="41"/>
  <c r="M24" i="41"/>
  <c r="N24" i="41" s="1"/>
  <c r="K24" i="41"/>
  <c r="L24" i="41" s="1"/>
  <c r="N105" i="39"/>
  <c r="O105" i="39" s="1"/>
  <c r="L105" i="39"/>
  <c r="M105" i="39" s="1"/>
  <c r="M24" i="39"/>
  <c r="N24" i="39"/>
  <c r="O24" i="39" s="1"/>
  <c r="K24" i="39"/>
  <c r="L24" i="39" s="1"/>
  <c r="N107" i="34"/>
  <c r="O107" i="34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/>
  <c r="P107" i="31" s="1"/>
  <c r="L107" i="31"/>
  <c r="M107" i="31" s="1"/>
  <c r="M26" i="31"/>
  <c r="N26" i="31" s="1"/>
  <c r="K26" i="31"/>
  <c r="L26" i="31" s="1"/>
  <c r="N108" i="30"/>
  <c r="O108" i="30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/>
  <c r="L108" i="29"/>
  <c r="M108" i="29" s="1"/>
  <c r="M27" i="29"/>
  <c r="N27" i="29"/>
  <c r="K27" i="29"/>
  <c r="L27" i="29" s="1"/>
  <c r="N109" i="28"/>
  <c r="O109" i="28" s="1"/>
  <c r="L109" i="28"/>
  <c r="M109" i="28"/>
  <c r="M28" i="28"/>
  <c r="N28" i="28" s="1"/>
  <c r="K28" i="28"/>
  <c r="L28" i="28" s="1"/>
  <c r="N108" i="27"/>
  <c r="O108" i="27"/>
  <c r="L108" i="27"/>
  <c r="M108" i="27" s="1"/>
  <c r="P108" i="27" s="1"/>
  <c r="M27" i="27"/>
  <c r="N27" i="27" s="1"/>
  <c r="K27" i="27"/>
  <c r="L27" i="27" s="1"/>
  <c r="N107" i="24"/>
  <c r="O107" i="24" s="1"/>
  <c r="P107" i="24" s="1"/>
  <c r="L107" i="24"/>
  <c r="M107" i="24"/>
  <c r="M26" i="24"/>
  <c r="N26" i="24" s="1"/>
  <c r="K26" i="24"/>
  <c r="L26" i="24" s="1"/>
  <c r="N107" i="23"/>
  <c r="O107" i="23" s="1"/>
  <c r="P107" i="23"/>
  <c r="L107" i="23"/>
  <c r="M107" i="23" s="1"/>
  <c r="M26" i="23"/>
  <c r="N26" i="23" s="1"/>
  <c r="O26" i="23" s="1"/>
  <c r="K26" i="23"/>
  <c r="L26" i="23"/>
  <c r="N106" i="22"/>
  <c r="O106" i="22"/>
  <c r="L106" i="22"/>
  <c r="M106" i="22"/>
  <c r="M25" i="22"/>
  <c r="N25" i="22" s="1"/>
  <c r="K25" i="22"/>
  <c r="L25" i="22" s="1"/>
  <c r="N106" i="21"/>
  <c r="O106" i="21" s="1"/>
  <c r="L106" i="21"/>
  <c r="M106" i="21" s="1"/>
  <c r="M25" i="21"/>
  <c r="N25" i="21" s="1"/>
  <c r="O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/>
  <c r="M25" i="19"/>
  <c r="N25" i="19" s="1"/>
  <c r="K25" i="19"/>
  <c r="L25" i="19" s="1"/>
  <c r="N106" i="18"/>
  <c r="O106" i="18"/>
  <c r="L106" i="18"/>
  <c r="M106" i="18" s="1"/>
  <c r="M25" i="18"/>
  <c r="N25" i="18" s="1"/>
  <c r="K25" i="18"/>
  <c r="L25" i="18" s="1"/>
  <c r="N106" i="17"/>
  <c r="O106" i="17" s="1"/>
  <c r="L106" i="17"/>
  <c r="M106" i="17" s="1"/>
  <c r="P106" i="17" s="1"/>
  <c r="M25" i="17"/>
  <c r="N25" i="17" s="1"/>
  <c r="K25" i="17"/>
  <c r="L25" i="17" s="1"/>
  <c r="N106" i="3"/>
  <c r="O106" i="3"/>
  <c r="L106" i="3"/>
  <c r="M106" i="3" s="1"/>
  <c r="M25" i="3"/>
  <c r="N25" i="3" s="1"/>
  <c r="K25" i="3"/>
  <c r="L25" i="3" s="1"/>
  <c r="O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K17" i="85"/>
  <c r="C17" i="85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7" i="88"/>
  <c r="C17" i="89"/>
  <c r="C18" i="89" s="1"/>
  <c r="C17" i="90"/>
  <c r="C17" i="91"/>
  <c r="C17" i="92"/>
  <c r="E17" i="13"/>
  <c r="F17" i="13" s="1"/>
  <c r="D18" i="13" s="1"/>
  <c r="B18" i="13" s="1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M103" i="92"/>
  <c r="O102" i="92"/>
  <c r="M102" i="92"/>
  <c r="O101" i="92"/>
  <c r="M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O64" i="92" s="1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L23" i="92"/>
  <c r="N22" i="92"/>
  <c r="L22" i="92"/>
  <c r="N21" i="92"/>
  <c r="L21" i="92"/>
  <c r="N20" i="92"/>
  <c r="N19" i="92"/>
  <c r="N17" i="92"/>
  <c r="L17" i="92"/>
  <c r="C18" i="92"/>
  <c r="C19" i="92"/>
  <c r="C20" i="92"/>
  <c r="C21" i="92" s="1"/>
  <c r="C22" i="92" s="1"/>
  <c r="C23" i="92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M103" i="91"/>
  <c r="O102" i="91"/>
  <c r="M102" i="91"/>
  <c r="O101" i="91"/>
  <c r="M101" i="91"/>
  <c r="O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3" i="91"/>
  <c r="L23" i="91"/>
  <c r="N22" i="91"/>
  <c r="L22" i="91"/>
  <c r="N21" i="91"/>
  <c r="L21" i="91"/>
  <c r="N20" i="91"/>
  <c r="N19" i="91"/>
  <c r="O19" i="91" s="1"/>
  <c r="N18" i="91"/>
  <c r="N17" i="91"/>
  <c r="C18" i="91"/>
  <c r="C19" i="91" s="1"/>
  <c r="C20" i="91"/>
  <c r="C21" i="9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M103" i="90"/>
  <c r="O102" i="90"/>
  <c r="M102" i="90"/>
  <c r="O101" i="90"/>
  <c r="M101" i="90"/>
  <c r="O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L23" i="90"/>
  <c r="N22" i="90"/>
  <c r="L22" i="90"/>
  <c r="N21" i="90"/>
  <c r="L21" i="90"/>
  <c r="N20" i="90"/>
  <c r="N19" i="90"/>
  <c r="N18" i="90"/>
  <c r="L18" i="90"/>
  <c r="N17" i="90"/>
  <c r="L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M103" i="89"/>
  <c r="O102" i="89"/>
  <c r="M102" i="89"/>
  <c r="O101" i="89"/>
  <c r="M101" i="89"/>
  <c r="O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L22" i="89"/>
  <c r="N21" i="89"/>
  <c r="L21" i="89"/>
  <c r="N20" i="89"/>
  <c r="N19" i="89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M103" i="88"/>
  <c r="O102" i="88"/>
  <c r="M102" i="88"/>
  <c r="O101" i="88"/>
  <c r="M101" i="88"/>
  <c r="O100" i="88"/>
  <c r="O99" i="88"/>
  <c r="M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L23" i="88"/>
  <c r="N22" i="88"/>
  <c r="L22" i="88"/>
  <c r="N21" i="88"/>
  <c r="L21" i="88"/>
  <c r="N20" i="88"/>
  <c r="N19" i="88"/>
  <c r="N18" i="88"/>
  <c r="L18" i="88"/>
  <c r="N17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M103" i="87"/>
  <c r="O102" i="87"/>
  <c r="M102" i="87"/>
  <c r="O101" i="87"/>
  <c r="M101" i="87"/>
  <c r="O100" i="87"/>
  <c r="O99" i="87"/>
  <c r="P99" i="87"/>
  <c r="M99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3" i="87"/>
  <c r="L23" i="87"/>
  <c r="N22" i="87"/>
  <c r="L22" i="87"/>
  <c r="N21" i="87"/>
  <c r="L21" i="87"/>
  <c r="N20" i="87"/>
  <c r="N19" i="87"/>
  <c r="L18" i="87"/>
  <c r="N17" i="87"/>
  <c r="L17" i="87"/>
  <c r="C18" i="87"/>
  <c r="C19" i="87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M104" i="86"/>
  <c r="O103" i="86"/>
  <c r="M103" i="86"/>
  <c r="O102" i="86"/>
  <c r="M102" i="86"/>
  <c r="O101" i="86"/>
  <c r="M101" i="86"/>
  <c r="O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L24" i="86"/>
  <c r="N23" i="86"/>
  <c r="L23" i="86"/>
  <c r="N22" i="86"/>
  <c r="L22" i="86"/>
  <c r="N21" i="86"/>
  <c r="N20" i="86"/>
  <c r="N19" i="86"/>
  <c r="N18" i="86"/>
  <c r="N17" i="86"/>
  <c r="L17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M104" i="85"/>
  <c r="O103" i="85"/>
  <c r="M103" i="85"/>
  <c r="O102" i="85"/>
  <c r="M102" i="85"/>
  <c r="O101" i="85"/>
  <c r="O100" i="85"/>
  <c r="M100" i="85"/>
  <c r="O99" i="85"/>
  <c r="M99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O68" i="85" s="1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L24" i="85"/>
  <c r="N23" i="85"/>
  <c r="L23" i="85"/>
  <c r="N22" i="85"/>
  <c r="L22" i="85"/>
  <c r="N21" i="85"/>
  <c r="N20" i="85"/>
  <c r="O20" i="85" s="1"/>
  <c r="N18" i="85"/>
  <c r="L18" i="85"/>
  <c r="N17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M17" i="84"/>
  <c r="K17" i="84"/>
  <c r="M17" i="83"/>
  <c r="K17" i="83"/>
  <c r="L17" i="83" s="1"/>
  <c r="O17" i="83" s="1"/>
  <c r="M17" i="82"/>
  <c r="K17" i="82"/>
  <c r="M17" i="81"/>
  <c r="K17" i="81"/>
  <c r="M17" i="80"/>
  <c r="K17" i="80"/>
  <c r="N99" i="79"/>
  <c r="L99" i="79"/>
  <c r="M18" i="79"/>
  <c r="N18" i="79" s="1"/>
  <c r="O18" i="79" s="1"/>
  <c r="K18" i="79"/>
  <c r="L18" i="79" s="1"/>
  <c r="N99" i="78"/>
  <c r="L99" i="78"/>
  <c r="M18" i="78"/>
  <c r="N18" i="78" s="1"/>
  <c r="K18" i="78"/>
  <c r="L18" i="78" s="1"/>
  <c r="N99" i="77"/>
  <c r="L99" i="77"/>
  <c r="M18" i="77"/>
  <c r="N18" i="77" s="1"/>
  <c r="K18" i="77"/>
  <c r="L18" i="77" s="1"/>
  <c r="N99" i="76"/>
  <c r="L99" i="76"/>
  <c r="M18" i="76"/>
  <c r="N18" i="76" s="1"/>
  <c r="K18" i="76"/>
  <c r="L18" i="76" s="1"/>
  <c r="N99" i="75"/>
  <c r="L99" i="75"/>
  <c r="M18" i="75"/>
  <c r="N18" i="75" s="1"/>
  <c r="K18" i="75"/>
  <c r="L18" i="75" s="1"/>
  <c r="N103" i="74"/>
  <c r="L103" i="74"/>
  <c r="N104" i="73"/>
  <c r="L104" i="73"/>
  <c r="M23" i="73"/>
  <c r="N23" i="73" s="1"/>
  <c r="K23" i="73"/>
  <c r="L23" i="73" s="1"/>
  <c r="N102" i="72"/>
  <c r="L102" i="72"/>
  <c r="M21" i="72"/>
  <c r="N21" i="72" s="1"/>
  <c r="K21" i="72"/>
  <c r="L21" i="72" s="1"/>
  <c r="N106" i="71"/>
  <c r="L106" i="71"/>
  <c r="M25" i="71"/>
  <c r="N25" i="71" s="1"/>
  <c r="K25" i="71"/>
  <c r="L25" i="71" s="1"/>
  <c r="N107" i="69"/>
  <c r="O107" i="69" s="1"/>
  <c r="L107" i="69"/>
  <c r="N107" i="70"/>
  <c r="L107" i="70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/>
  <c r="P100" i="68" s="1"/>
  <c r="L100" i="68"/>
  <c r="M100" i="68" s="1"/>
  <c r="N100" i="67"/>
  <c r="O100" i="67"/>
  <c r="L100" i="67"/>
  <c r="M100" i="67" s="1"/>
  <c r="M19" i="67"/>
  <c r="N19" i="67" s="1"/>
  <c r="K19" i="67"/>
  <c r="L19" i="67" s="1"/>
  <c r="N100" i="66"/>
  <c r="O100" i="66" s="1"/>
  <c r="P100" i="66" s="1"/>
  <c r="L100" i="66"/>
  <c r="M100" i="66" s="1"/>
  <c r="M19" i="66"/>
  <c r="N19" i="66" s="1"/>
  <c r="K19" i="66"/>
  <c r="L19" i="66" s="1"/>
  <c r="N100" i="65"/>
  <c r="O100" i="65" s="1"/>
  <c r="P100" i="65"/>
  <c r="M100" i="65"/>
  <c r="L100" i="65"/>
  <c r="M19" i="65"/>
  <c r="N19" i="65" s="1"/>
  <c r="K19" i="65"/>
  <c r="L19" i="65"/>
  <c r="N101" i="64"/>
  <c r="O101" i="64" s="1"/>
  <c r="L101" i="64"/>
  <c r="M101" i="64" s="1"/>
  <c r="M20" i="64"/>
  <c r="N20" i="64" s="1"/>
  <c r="O20" i="64" s="1"/>
  <c r="K20" i="64"/>
  <c r="L20" i="64" s="1"/>
  <c r="N101" i="60"/>
  <c r="O101" i="60" s="1"/>
  <c r="M101" i="60"/>
  <c r="L101" i="60"/>
  <c r="M20" i="60"/>
  <c r="N20" i="60" s="1"/>
  <c r="K20" i="60"/>
  <c r="L20" i="60" s="1"/>
  <c r="N101" i="62"/>
  <c r="O101" i="62"/>
  <c r="P101" i="62" s="1"/>
  <c r="L101" i="62"/>
  <c r="M101" i="62" s="1"/>
  <c r="M20" i="62"/>
  <c r="N20" i="62" s="1"/>
  <c r="K20" i="62"/>
  <c r="L20" i="62" s="1"/>
  <c r="N101" i="63"/>
  <c r="O101" i="63"/>
  <c r="L101" i="63"/>
  <c r="M101" i="63" s="1"/>
  <c r="M20" i="63"/>
  <c r="N20" i="63" s="1"/>
  <c r="O20" i="63" s="1"/>
  <c r="K20" i="63"/>
  <c r="L20" i="63" s="1"/>
  <c r="N101" i="59"/>
  <c r="O101" i="59" s="1"/>
  <c r="P101" i="59" s="1"/>
  <c r="L101" i="59"/>
  <c r="M101" i="59"/>
  <c r="M20" i="59"/>
  <c r="N20" i="59" s="1"/>
  <c r="O20" i="59" s="1"/>
  <c r="K20" i="59"/>
  <c r="L20" i="59" s="1"/>
  <c r="M21" i="58"/>
  <c r="N21" i="58" s="1"/>
  <c r="O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/>
  <c r="P102" i="56" s="1"/>
  <c r="M102" i="56"/>
  <c r="L102" i="56"/>
  <c r="M21" i="56"/>
  <c r="N21" i="56" s="1"/>
  <c r="K21" i="56"/>
  <c r="L21" i="56" s="1"/>
  <c r="N102" i="55"/>
  <c r="O102" i="55"/>
  <c r="M102" i="55"/>
  <c r="L102" i="55"/>
  <c r="M21" i="55"/>
  <c r="N21" i="55" s="1"/>
  <c r="K21" i="55"/>
  <c r="L21" i="55" s="1"/>
  <c r="N102" i="54"/>
  <c r="O102" i="54"/>
  <c r="L102" i="54"/>
  <c r="M102" i="54" s="1"/>
  <c r="M21" i="54"/>
  <c r="N21" i="54" s="1"/>
  <c r="K21" i="54"/>
  <c r="L21" i="54" s="1"/>
  <c r="N102" i="53"/>
  <c r="O102" i="53" s="1"/>
  <c r="P102" i="53" s="1"/>
  <c r="L102" i="53"/>
  <c r="M102" i="53" s="1"/>
  <c r="M21" i="53"/>
  <c r="N21" i="53" s="1"/>
  <c r="K21" i="53"/>
  <c r="L21" i="53" s="1"/>
  <c r="N102" i="46"/>
  <c r="O102" i="46"/>
  <c r="L102" i="46"/>
  <c r="M102" i="46"/>
  <c r="M21" i="46"/>
  <c r="N21" i="46" s="1"/>
  <c r="O21" i="46" s="1"/>
  <c r="K21" i="46"/>
  <c r="L21" i="46" s="1"/>
  <c r="N103" i="45"/>
  <c r="O103" i="45"/>
  <c r="P103" i="45" s="1"/>
  <c r="L103" i="45"/>
  <c r="M103" i="45" s="1"/>
  <c r="M22" i="45"/>
  <c r="N22" i="45" s="1"/>
  <c r="K22" i="45"/>
  <c r="L22" i="45" s="1"/>
  <c r="N104" i="44"/>
  <c r="O104" i="44"/>
  <c r="P104" i="44" s="1"/>
  <c r="L104" i="44"/>
  <c r="M104" i="44" s="1"/>
  <c r="M23" i="44"/>
  <c r="N23" i="44" s="1"/>
  <c r="K23" i="44"/>
  <c r="L23" i="44" s="1"/>
  <c r="N104" i="43"/>
  <c r="O104" i="43" s="1"/>
  <c r="L104" i="43"/>
  <c r="M104" i="43"/>
  <c r="M23" i="43"/>
  <c r="N23" i="43" s="1"/>
  <c r="K23" i="43"/>
  <c r="L23" i="43" s="1"/>
  <c r="N104" i="42"/>
  <c r="O104" i="42" s="1"/>
  <c r="L104" i="42"/>
  <c r="M104" i="42" s="1"/>
  <c r="M23" i="42"/>
  <c r="N23" i="42" s="1"/>
  <c r="O23" i="42" s="1"/>
  <c r="K23" i="42"/>
  <c r="L23" i="42" s="1"/>
  <c r="N104" i="41"/>
  <c r="O104" i="41"/>
  <c r="L104" i="41"/>
  <c r="M104" i="41" s="1"/>
  <c r="M23" i="41"/>
  <c r="N23" i="41" s="1"/>
  <c r="K23" i="41"/>
  <c r="L23" i="41" s="1"/>
  <c r="N104" i="39"/>
  <c r="O104" i="39"/>
  <c r="L104" i="39"/>
  <c r="M104" i="39"/>
  <c r="M23" i="39"/>
  <c r="N23" i="39" s="1"/>
  <c r="O23" i="39" s="1"/>
  <c r="K23" i="39"/>
  <c r="L23" i="39" s="1"/>
  <c r="N106" i="34"/>
  <c r="O106" i="34" s="1"/>
  <c r="L106" i="34"/>
  <c r="M106" i="34" s="1"/>
  <c r="M25" i="34"/>
  <c r="N25" i="34" s="1"/>
  <c r="O25" i="34" s="1"/>
  <c r="K25" i="34"/>
  <c r="L25" i="34" s="1"/>
  <c r="N106" i="32"/>
  <c r="O106" i="32"/>
  <c r="P106" i="32" s="1"/>
  <c r="L106" i="32"/>
  <c r="M106" i="32" s="1"/>
  <c r="M25" i="32"/>
  <c r="N25" i="32" s="1"/>
  <c r="O25" i="32" s="1"/>
  <c r="K25" i="32"/>
  <c r="L25" i="32" s="1"/>
  <c r="N106" i="31"/>
  <c r="O106" i="31"/>
  <c r="L106" i="31"/>
  <c r="M106" i="31"/>
  <c r="M25" i="31"/>
  <c r="N25" i="31" s="1"/>
  <c r="K25" i="31"/>
  <c r="L25" i="31" s="1"/>
  <c r="N107" i="30"/>
  <c r="O107" i="30" s="1"/>
  <c r="P107" i="30" s="1"/>
  <c r="L107" i="30"/>
  <c r="M107" i="30"/>
  <c r="M26" i="30"/>
  <c r="N26" i="30" s="1"/>
  <c r="K26" i="30"/>
  <c r="L26" i="30" s="1"/>
  <c r="N107" i="29"/>
  <c r="O107" i="29" s="1"/>
  <c r="L107" i="29"/>
  <c r="M107" i="29" s="1"/>
  <c r="M26" i="29"/>
  <c r="N26" i="29" s="1"/>
  <c r="O26" i="29" s="1"/>
  <c r="K26" i="29"/>
  <c r="L26" i="29" s="1"/>
  <c r="N108" i="28"/>
  <c r="O108" i="28"/>
  <c r="L108" i="28"/>
  <c r="M108" i="28" s="1"/>
  <c r="M27" i="28"/>
  <c r="N27" i="28" s="1"/>
  <c r="K27" i="28"/>
  <c r="L27" i="28" s="1"/>
  <c r="N107" i="27"/>
  <c r="O107" i="27" s="1"/>
  <c r="P107" i="27"/>
  <c r="L107" i="27"/>
  <c r="M107" i="27" s="1"/>
  <c r="M26" i="27"/>
  <c r="N26" i="27" s="1"/>
  <c r="K26" i="27"/>
  <c r="L26" i="27" s="1"/>
  <c r="N106" i="24"/>
  <c r="O106" i="24"/>
  <c r="P106" i="24" s="1"/>
  <c r="M106" i="24"/>
  <c r="L106" i="24"/>
  <c r="M25" i="24"/>
  <c r="N25" i="24" s="1"/>
  <c r="K25" i="24"/>
  <c r="L25" i="24" s="1"/>
  <c r="N106" i="23"/>
  <c r="O106" i="23"/>
  <c r="P106" i="23" s="1"/>
  <c r="M106" i="23"/>
  <c r="L106" i="23"/>
  <c r="M25" i="23"/>
  <c r="N25" i="23" s="1"/>
  <c r="K25" i="23"/>
  <c r="L25" i="23" s="1"/>
  <c r="M24" i="22"/>
  <c r="N24" i="22" s="1"/>
  <c r="O24" i="22" s="1"/>
  <c r="K24" i="22"/>
  <c r="L24" i="22" s="1"/>
  <c r="N105" i="22"/>
  <c r="O105" i="22" s="1"/>
  <c r="P105" i="22" s="1"/>
  <c r="L105" i="22"/>
  <c r="M105" i="22"/>
  <c r="N105" i="21"/>
  <c r="O105" i="21"/>
  <c r="P105" i="21" s="1"/>
  <c r="M105" i="21"/>
  <c r="L105" i="21"/>
  <c r="M24" i="21"/>
  <c r="N24" i="21" s="1"/>
  <c r="K24" i="21"/>
  <c r="L24" i="21" s="1"/>
  <c r="O24" i="21" s="1"/>
  <c r="N105" i="20"/>
  <c r="O105" i="20" s="1"/>
  <c r="P105" i="20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/>
  <c r="P105" i="18" s="1"/>
  <c r="M105" i="18"/>
  <c r="L105" i="18"/>
  <c r="M24" i="18"/>
  <c r="N24" i="18" s="1"/>
  <c r="K24" i="18"/>
  <c r="L24" i="18" s="1"/>
  <c r="N105" i="17"/>
  <c r="O105" i="17" s="1"/>
  <c r="P105" i="17" s="1"/>
  <c r="L105" i="17"/>
  <c r="M105" i="17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/>
  <c r="D90" i="72" s="1"/>
  <c r="D90" i="73"/>
  <c r="D88" i="74" s="1"/>
  <c r="P1" i="83"/>
  <c r="P83" i="83" s="1"/>
  <c r="P1" i="82"/>
  <c r="P83" i="82" s="1"/>
  <c r="P1" i="81"/>
  <c r="P83" i="81" s="1"/>
  <c r="P1" i="80"/>
  <c r="P83" i="80" s="1"/>
  <c r="D10" i="18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M103" i="84"/>
  <c r="O102" i="84"/>
  <c r="M102" i="84"/>
  <c r="O101" i="84"/>
  <c r="M101" i="84"/>
  <c r="O99" i="84"/>
  <c r="M99" i="84"/>
  <c r="P99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L24" i="84"/>
  <c r="N23" i="84"/>
  <c r="L23" i="84"/>
  <c r="N22" i="84"/>
  <c r="L22" i="84"/>
  <c r="N21" i="84"/>
  <c r="N20" i="84"/>
  <c r="O20" i="84" s="1"/>
  <c r="N17" i="84"/>
  <c r="L17" i="84"/>
  <c r="C18" i="84"/>
  <c r="C19" i="84"/>
  <c r="C20" i="84" s="1"/>
  <c r="C21" i="84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M104" i="83"/>
  <c r="O103" i="83"/>
  <c r="M103" i="83"/>
  <c r="O102" i="83"/>
  <c r="M102" i="83"/>
  <c r="O101" i="83"/>
  <c r="O100" i="83"/>
  <c r="M100" i="83"/>
  <c r="O99" i="83"/>
  <c r="P99" i="83" s="1"/>
  <c r="M99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N23" i="83"/>
  <c r="L23" i="83"/>
  <c r="N22" i="83"/>
  <c r="L22" i="83"/>
  <c r="N21" i="83"/>
  <c r="N20" i="83"/>
  <c r="N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M104" i="82"/>
  <c r="O103" i="82"/>
  <c r="M103" i="82"/>
  <c r="O102" i="82"/>
  <c r="M102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L24" i="82"/>
  <c r="N23" i="82"/>
  <c r="L23" i="82"/>
  <c r="N22" i="82"/>
  <c r="L22" i="82"/>
  <c r="N21" i="82"/>
  <c r="N20" i="82"/>
  <c r="N17" i="82"/>
  <c r="L17" i="82"/>
  <c r="C17" i="82"/>
  <c r="C18" i="82" s="1"/>
  <c r="C19" i="82" s="1"/>
  <c r="C20" i="82" s="1"/>
  <c r="C21" i="82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M104" i="81"/>
  <c r="O103" i="81"/>
  <c r="M103" i="81"/>
  <c r="O102" i="81"/>
  <c r="M102" i="81"/>
  <c r="O99" i="81"/>
  <c r="M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4" i="81"/>
  <c r="L24" i="81"/>
  <c r="N23" i="81"/>
  <c r="L23" i="81"/>
  <c r="N22" i="81"/>
  <c r="L22" i="81"/>
  <c r="N21" i="81"/>
  <c r="N20" i="81"/>
  <c r="N17" i="81"/>
  <c r="L17" i="81"/>
  <c r="C17" i="81"/>
  <c r="C18" i="81"/>
  <c r="C19" i="81" s="1"/>
  <c r="C20" i="81" s="1"/>
  <c r="C21" i="81" s="1"/>
  <c r="C22" i="8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M104" i="80"/>
  <c r="O103" i="80"/>
  <c r="M103" i="80"/>
  <c r="O102" i="80"/>
  <c r="M102" i="80"/>
  <c r="O100" i="80"/>
  <c r="M100" i="80"/>
  <c r="O99" i="80"/>
  <c r="P99" i="80" s="1"/>
  <c r="M99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L23" i="80"/>
  <c r="N22" i="80"/>
  <c r="L22" i="80"/>
  <c r="N21" i="80"/>
  <c r="N20" i="80"/>
  <c r="N17" i="80"/>
  <c r="O17" i="80" s="1"/>
  <c r="L17" i="80"/>
  <c r="C17" i="80"/>
  <c r="C18" i="80" s="1"/>
  <c r="C19" i="80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O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M22" i="73"/>
  <c r="N22" i="73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 s="1"/>
  <c r="K24" i="71"/>
  <c r="L24" i="71" s="1"/>
  <c r="D94" i="70"/>
  <c r="D93" i="70"/>
  <c r="M25" i="70"/>
  <c r="N25" i="70" s="1"/>
  <c r="K25" i="70"/>
  <c r="L25" i="70" s="1"/>
  <c r="M17" i="75"/>
  <c r="N17" i="75" s="1"/>
  <c r="O17" i="75" s="1"/>
  <c r="K17" i="75"/>
  <c r="L17" i="75" s="1"/>
  <c r="D94" i="69"/>
  <c r="M25" i="69"/>
  <c r="N25" i="69" s="1"/>
  <c r="O25" i="69" s="1"/>
  <c r="K25" i="69"/>
  <c r="L25" i="69" s="1"/>
  <c r="B19" i="68"/>
  <c r="N99" i="68"/>
  <c r="O99" i="68" s="1"/>
  <c r="L99" i="68"/>
  <c r="M99" i="68"/>
  <c r="M18" i="68"/>
  <c r="N18" i="68" s="1"/>
  <c r="O18" i="68" s="1"/>
  <c r="K18" i="68"/>
  <c r="L18" i="68" s="1"/>
  <c r="B19" i="67"/>
  <c r="M18" i="67"/>
  <c r="N18" i="67" s="1"/>
  <c r="K18" i="67"/>
  <c r="L18" i="67" s="1"/>
  <c r="O99" i="66"/>
  <c r="N99" i="66"/>
  <c r="L99" i="66"/>
  <c r="M99" i="66" s="1"/>
  <c r="M18" i="66"/>
  <c r="N18" i="66" s="1"/>
  <c r="K18" i="66"/>
  <c r="L18" i="66" s="1"/>
  <c r="O18" i="66" s="1"/>
  <c r="N99" i="65"/>
  <c r="O99" i="65" s="1"/>
  <c r="P99" i="65"/>
  <c r="L99" i="65"/>
  <c r="M99" i="65"/>
  <c r="M18" i="65"/>
  <c r="N18" i="65" s="1"/>
  <c r="K18" i="65"/>
  <c r="L18" i="65" s="1"/>
  <c r="N100" i="64"/>
  <c r="O100" i="64"/>
  <c r="L100" i="64"/>
  <c r="M100" i="64"/>
  <c r="M19" i="64"/>
  <c r="N19" i="64" s="1"/>
  <c r="O19" i="64" s="1"/>
  <c r="K19" i="64"/>
  <c r="L19" i="64" s="1"/>
  <c r="M19" i="60"/>
  <c r="N19" i="60" s="1"/>
  <c r="K19" i="60"/>
  <c r="L19" i="60" s="1"/>
  <c r="O100" i="60"/>
  <c r="P100" i="60" s="1"/>
  <c r="N100" i="60"/>
  <c r="L100" i="60"/>
  <c r="M100" i="60"/>
  <c r="N100" i="62"/>
  <c r="O100" i="62"/>
  <c r="P100" i="62" s="1"/>
  <c r="L100" i="62"/>
  <c r="M100" i="62" s="1"/>
  <c r="M19" i="62"/>
  <c r="N19" i="62" s="1"/>
  <c r="O19" i="62" s="1"/>
  <c r="K19" i="62"/>
  <c r="L19" i="62" s="1"/>
  <c r="N100" i="63"/>
  <c r="O100" i="63"/>
  <c r="P100" i="63" s="1"/>
  <c r="L100" i="63"/>
  <c r="M100" i="63"/>
  <c r="M19" i="63"/>
  <c r="N19" i="63" s="1"/>
  <c r="K19" i="63"/>
  <c r="L19" i="63" s="1"/>
  <c r="N101" i="61"/>
  <c r="O101" i="61"/>
  <c r="L101" i="61"/>
  <c r="M101" i="61"/>
  <c r="M20" i="61"/>
  <c r="N20" i="61" s="1"/>
  <c r="K20" i="61"/>
  <c r="L20" i="61" s="1"/>
  <c r="N100" i="61"/>
  <c r="O100" i="61"/>
  <c r="M100" i="61"/>
  <c r="L100" i="61"/>
  <c r="M19" i="61"/>
  <c r="N19" i="61" s="1"/>
  <c r="K19" i="61"/>
  <c r="L19" i="61" s="1"/>
  <c r="N100" i="59"/>
  <c r="O100" i="59"/>
  <c r="L100" i="59"/>
  <c r="M100" i="59" s="1"/>
  <c r="M19" i="59"/>
  <c r="N19" i="59" s="1"/>
  <c r="K19" i="59"/>
  <c r="L19" i="59" s="1"/>
  <c r="N101" i="58"/>
  <c r="O101" i="58"/>
  <c r="L101" i="58"/>
  <c r="M101" i="58"/>
  <c r="M20" i="58"/>
  <c r="N20" i="58" s="1"/>
  <c r="K20" i="58"/>
  <c r="L20" i="58" s="1"/>
  <c r="N101" i="57"/>
  <c r="O101" i="57" s="1"/>
  <c r="P101" i="57"/>
  <c r="L101" i="57"/>
  <c r="M101" i="57"/>
  <c r="M20" i="57"/>
  <c r="N20" i="57" s="1"/>
  <c r="K20" i="57"/>
  <c r="L20" i="57" s="1"/>
  <c r="N101" i="56"/>
  <c r="O101" i="56" s="1"/>
  <c r="P101" i="56" s="1"/>
  <c r="L101" i="56"/>
  <c r="M101" i="56" s="1"/>
  <c r="M20" i="56"/>
  <c r="N20" i="56" s="1"/>
  <c r="O20" i="56" s="1"/>
  <c r="K20" i="56"/>
  <c r="L20" i="56" s="1"/>
  <c r="N101" i="55"/>
  <c r="O101" i="55" s="1"/>
  <c r="P101" i="55"/>
  <c r="L101" i="55"/>
  <c r="M101" i="55"/>
  <c r="M20" i="55"/>
  <c r="N20" i="55" s="1"/>
  <c r="O20" i="55" s="1"/>
  <c r="K20" i="55"/>
  <c r="L20" i="55" s="1"/>
  <c r="N101" i="54"/>
  <c r="O101" i="54"/>
  <c r="L101" i="54"/>
  <c r="M101" i="54"/>
  <c r="M20" i="54"/>
  <c r="N20" i="54" s="1"/>
  <c r="K20" i="54"/>
  <c r="L20" i="54" s="1"/>
  <c r="O20" i="54" s="1"/>
  <c r="N101" i="53"/>
  <c r="O101" i="53"/>
  <c r="L101" i="53"/>
  <c r="M101" i="53"/>
  <c r="M20" i="53"/>
  <c r="N20" i="53" s="1"/>
  <c r="K20" i="53"/>
  <c r="L20" i="53" s="1"/>
  <c r="N101" i="46"/>
  <c r="O101" i="46" s="1"/>
  <c r="L101" i="46"/>
  <c r="M101" i="46" s="1"/>
  <c r="P101" i="46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O21" i="45" s="1"/>
  <c r="N103" i="44"/>
  <c r="O103" i="44" s="1"/>
  <c r="P103" i="44" s="1"/>
  <c r="L103" i="44"/>
  <c r="M103" i="44"/>
  <c r="M22" i="44"/>
  <c r="N22" i="44" s="1"/>
  <c r="O22" i="44" s="1"/>
  <c r="K22" i="44"/>
  <c r="L22" i="44" s="1"/>
  <c r="N103" i="43"/>
  <c r="O103" i="43" s="1"/>
  <c r="L103" i="43"/>
  <c r="M103" i="43"/>
  <c r="M22" i="43"/>
  <c r="N22" i="43" s="1"/>
  <c r="O22" i="43" s="1"/>
  <c r="K22" i="43"/>
  <c r="L22" i="43" s="1"/>
  <c r="N103" i="42"/>
  <c r="O103" i="42" s="1"/>
  <c r="P103" i="42" s="1"/>
  <c r="L103" i="42"/>
  <c r="M103" i="42" s="1"/>
  <c r="M22" i="42"/>
  <c r="N22" i="42" s="1"/>
  <c r="O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O22" i="41" s="1"/>
  <c r="N103" i="39"/>
  <c r="O103" i="39" s="1"/>
  <c r="L103" i="39"/>
  <c r="M103" i="39" s="1"/>
  <c r="P103" i="39" s="1"/>
  <c r="M22" i="39"/>
  <c r="N22" i="39" s="1"/>
  <c r="K22" i="39"/>
  <c r="L22" i="39" s="1"/>
  <c r="N105" i="34"/>
  <c r="O105" i="34" s="1"/>
  <c r="P105" i="34" s="1"/>
  <c r="L105" i="34"/>
  <c r="M105" i="34"/>
  <c r="M24" i="34"/>
  <c r="N24" i="34" s="1"/>
  <c r="O24" i="34" s="1"/>
  <c r="K24" i="34"/>
  <c r="L24" i="34" s="1"/>
  <c r="N105" i="32"/>
  <c r="O105" i="32"/>
  <c r="L105" i="32"/>
  <c r="M105" i="32" s="1"/>
  <c r="M24" i="32"/>
  <c r="N24" i="32" s="1"/>
  <c r="O24" i="32" s="1"/>
  <c r="K24" i="32"/>
  <c r="L24" i="32" s="1"/>
  <c r="O105" i="31"/>
  <c r="N105" i="31"/>
  <c r="L105" i="31"/>
  <c r="M105" i="31" s="1"/>
  <c r="P105" i="31" s="1"/>
  <c r="M24" i="31"/>
  <c r="N24" i="31" s="1"/>
  <c r="O24" i="31" s="1"/>
  <c r="K24" i="31"/>
  <c r="L24" i="31" s="1"/>
  <c r="N106" i="30"/>
  <c r="O106" i="30"/>
  <c r="P106" i="30" s="1"/>
  <c r="M106" i="30"/>
  <c r="L106" i="30"/>
  <c r="M25" i="30"/>
  <c r="N25" i="30" s="1"/>
  <c r="K25" i="30"/>
  <c r="L25" i="30" s="1"/>
  <c r="O106" i="29"/>
  <c r="N106" i="29"/>
  <c r="L106" i="29"/>
  <c r="M106" i="29" s="1"/>
  <c r="P106" i="29" s="1"/>
  <c r="M25" i="29"/>
  <c r="N25" i="29" s="1"/>
  <c r="K25" i="29"/>
  <c r="L25" i="29" s="1"/>
  <c r="N107" i="28"/>
  <c r="O107" i="28" s="1"/>
  <c r="P107" i="28" s="1"/>
  <c r="L107" i="28"/>
  <c r="M107" i="28" s="1"/>
  <c r="M26" i="28"/>
  <c r="N26" i="28" s="1"/>
  <c r="O26" i="28" s="1"/>
  <c r="K26" i="28"/>
  <c r="L26" i="28" s="1"/>
  <c r="N106" i="27"/>
  <c r="O106" i="27" s="1"/>
  <c r="L106" i="27"/>
  <c r="M106" i="27"/>
  <c r="M25" i="27"/>
  <c r="N25" i="27" s="1"/>
  <c r="K25" i="27"/>
  <c r="L25" i="27" s="1"/>
  <c r="N105" i="24"/>
  <c r="O105" i="24"/>
  <c r="P105" i="24" s="1"/>
  <c r="M105" i="24"/>
  <c r="L105" i="24"/>
  <c r="M24" i="24"/>
  <c r="N24" i="24" s="1"/>
  <c r="K24" i="24"/>
  <c r="L24" i="24" s="1"/>
  <c r="N105" i="23"/>
  <c r="O105" i="23"/>
  <c r="P105" i="23" s="1"/>
  <c r="L105" i="23"/>
  <c r="M105" i="23" s="1"/>
  <c r="M24" i="23"/>
  <c r="N24" i="23" s="1"/>
  <c r="K24" i="23"/>
  <c r="L24" i="23" s="1"/>
  <c r="N104" i="22"/>
  <c r="O104" i="22"/>
  <c r="M104" i="22"/>
  <c r="L104" i="22"/>
  <c r="M23" i="22"/>
  <c r="N23" i="22" s="1"/>
  <c r="K23" i="22"/>
  <c r="L23" i="22" s="1"/>
  <c r="N104" i="21"/>
  <c r="O104" i="21"/>
  <c r="L104" i="21"/>
  <c r="M104" i="21" s="1"/>
  <c r="M23" i="21"/>
  <c r="N23" i="21" s="1"/>
  <c r="K23" i="21"/>
  <c r="L23" i="21" s="1"/>
  <c r="N104" i="20"/>
  <c r="O104" i="20" s="1"/>
  <c r="P104" i="20" s="1"/>
  <c r="L104" i="20"/>
  <c r="M104" i="20" s="1"/>
  <c r="M23" i="20"/>
  <c r="N23" i="20" s="1"/>
  <c r="K23" i="20"/>
  <c r="L23" i="20" s="1"/>
  <c r="N104" i="19"/>
  <c r="O104" i="19" s="1"/>
  <c r="P104" i="19" s="1"/>
  <c r="L104" i="19"/>
  <c r="M104" i="19"/>
  <c r="M23" i="19"/>
  <c r="N23" i="19" s="1"/>
  <c r="O23" i="19" s="1"/>
  <c r="K23" i="19"/>
  <c r="L23" i="19" s="1"/>
  <c r="N104" i="18"/>
  <c r="O104" i="18" s="1"/>
  <c r="P104" i="18" s="1"/>
  <c r="L104" i="18"/>
  <c r="M104" i="18"/>
  <c r="M23" i="18"/>
  <c r="N23" i="18" s="1"/>
  <c r="K23" i="18"/>
  <c r="L23" i="18" s="1"/>
  <c r="O104" i="17"/>
  <c r="N104" i="17"/>
  <c r="L104" i="17"/>
  <c r="M104" i="17" s="1"/>
  <c r="M23" i="17"/>
  <c r="N23" i="17" s="1"/>
  <c r="K23" i="17"/>
  <c r="L23" i="17" s="1"/>
  <c r="N104" i="3"/>
  <c r="O104" i="3"/>
  <c r="L104" i="3"/>
  <c r="M104" i="3" s="1"/>
  <c r="M23" i="3"/>
  <c r="N23" i="3" s="1"/>
  <c r="O23" i="3" s="1"/>
  <c r="K23" i="3"/>
  <c r="L23" i="3" s="1"/>
  <c r="O105" i="69"/>
  <c r="P105" i="69" s="1"/>
  <c r="M105" i="69"/>
  <c r="O104" i="69"/>
  <c r="P104" i="69"/>
  <c r="M104" i="69"/>
  <c r="O103" i="69"/>
  <c r="M103" i="69"/>
  <c r="P103" i="69"/>
  <c r="O102" i="69"/>
  <c r="P102" i="69"/>
  <c r="M102" i="69"/>
  <c r="O101" i="69"/>
  <c r="P101" i="69" s="1"/>
  <c r="M101" i="69"/>
  <c r="O100" i="69"/>
  <c r="P100" i="69"/>
  <c r="M100" i="69"/>
  <c r="O99" i="69"/>
  <c r="M99" i="69"/>
  <c r="P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/>
  <c r="K21" i="69"/>
  <c r="L21" i="69" s="1"/>
  <c r="M20" i="69"/>
  <c r="N20" i="69"/>
  <c r="K20" i="69"/>
  <c r="L20" i="69" s="1"/>
  <c r="M19" i="69"/>
  <c r="N19" i="69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M105" i="79"/>
  <c r="O104" i="79"/>
  <c r="M104" i="79"/>
  <c r="O103" i="79"/>
  <c r="M103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L25" i="79"/>
  <c r="N24" i="79"/>
  <c r="L24" i="79"/>
  <c r="N23" i="79"/>
  <c r="O23" i="79" s="1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M105" i="78"/>
  <c r="O104" i="78"/>
  <c r="M104" i="78"/>
  <c r="O103" i="78"/>
  <c r="M103" i="78"/>
  <c r="O99" i="78"/>
  <c r="P99" i="78" s="1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L24" i="78"/>
  <c r="N23" i="78"/>
  <c r="L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M104" i="77"/>
  <c r="O103" i="77"/>
  <c r="M103" i="77"/>
  <c r="O99" i="77"/>
  <c r="P99" i="77"/>
  <c r="M99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O36" i="77" s="1"/>
  <c r="L36" i="77"/>
  <c r="N35" i="77"/>
  <c r="L35" i="77"/>
  <c r="N34" i="77"/>
  <c r="L34" i="77"/>
  <c r="N33" i="77"/>
  <c r="L33" i="77"/>
  <c r="N32" i="77"/>
  <c r="O32" i="77" s="1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5" i="77"/>
  <c r="L25" i="77"/>
  <c r="N24" i="77"/>
  <c r="L24" i="77"/>
  <c r="N23" i="77"/>
  <c r="L23" i="77"/>
  <c r="N22" i="77"/>
  <c r="N21" i="77"/>
  <c r="C17" i="77"/>
  <c r="C18" i="77"/>
  <c r="C19" i="77" s="1"/>
  <c r="C20" i="77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M105" i="76"/>
  <c r="O104" i="76"/>
  <c r="M104" i="76"/>
  <c r="O103" i="76"/>
  <c r="M103" i="76"/>
  <c r="O99" i="76"/>
  <c r="P99" i="76" s="1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L25" i="76"/>
  <c r="N24" i="76"/>
  <c r="L24" i="76"/>
  <c r="N23" i="76"/>
  <c r="L23" i="76"/>
  <c r="N22" i="76"/>
  <c r="N21" i="76"/>
  <c r="O21" i="76" s="1"/>
  <c r="C17" i="76"/>
  <c r="C18" i="76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M105" i="75"/>
  <c r="O104" i="75"/>
  <c r="M104" i="75"/>
  <c r="O103" i="75"/>
  <c r="M103" i="75"/>
  <c r="O99" i="75"/>
  <c r="M99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L25" i="75"/>
  <c r="N24" i="75"/>
  <c r="L24" i="75"/>
  <c r="N23" i="75"/>
  <c r="L23" i="75"/>
  <c r="N22" i="75"/>
  <c r="N21" i="75"/>
  <c r="C17" i="75"/>
  <c r="C18" i="75"/>
  <c r="C19" i="75" s="1"/>
  <c r="C20" i="75" s="1"/>
  <c r="C21" i="75" s="1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M110" i="74"/>
  <c r="O109" i="74"/>
  <c r="M109" i="74"/>
  <c r="O108" i="74"/>
  <c r="M108" i="74"/>
  <c r="O107" i="74"/>
  <c r="M107" i="74"/>
  <c r="O103" i="74"/>
  <c r="P103" i="74"/>
  <c r="M103" i="74"/>
  <c r="O102" i="74"/>
  <c r="M102" i="74"/>
  <c r="O101" i="74"/>
  <c r="M101" i="74"/>
  <c r="O100" i="74"/>
  <c r="M100" i="74"/>
  <c r="P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30" i="74"/>
  <c r="L30" i="74"/>
  <c r="N29" i="74"/>
  <c r="L29" i="74"/>
  <c r="N28" i="74"/>
  <c r="L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M110" i="73"/>
  <c r="O109" i="73"/>
  <c r="M109" i="73"/>
  <c r="O108" i="73"/>
  <c r="M108" i="73"/>
  <c r="O104" i="73"/>
  <c r="P104" i="73"/>
  <c r="M104" i="73"/>
  <c r="O103" i="73"/>
  <c r="M103" i="73"/>
  <c r="O102" i="73"/>
  <c r="M102" i="73"/>
  <c r="O101" i="73"/>
  <c r="M101" i="73"/>
  <c r="P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30" i="73"/>
  <c r="L30" i="73"/>
  <c r="N29" i="73"/>
  <c r="L29" i="73"/>
  <c r="N28" i="73"/>
  <c r="L28" i="73"/>
  <c r="N27" i="73"/>
  <c r="N26" i="73"/>
  <c r="C17" i="73"/>
  <c r="C18" i="73" s="1"/>
  <c r="C19" i="73" s="1"/>
  <c r="C20" i="73" s="1"/>
  <c r="C21" i="73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M108" i="72"/>
  <c r="O107" i="72"/>
  <c r="M107" i="72"/>
  <c r="O106" i="72"/>
  <c r="M106" i="72"/>
  <c r="O102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8" i="72"/>
  <c r="L28" i="72"/>
  <c r="N27" i="72"/>
  <c r="L27" i="72"/>
  <c r="N26" i="72"/>
  <c r="L26" i="72"/>
  <c r="N25" i="72"/>
  <c r="N24" i="72"/>
  <c r="O24" i="72" s="1"/>
  <c r="C17" i="72"/>
  <c r="C18" i="72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M112" i="71"/>
  <c r="O111" i="71"/>
  <c r="M111" i="71"/>
  <c r="O110" i="71"/>
  <c r="M110" i="71"/>
  <c r="O106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2" i="71"/>
  <c r="L32" i="71"/>
  <c r="N31" i="71"/>
  <c r="L31" i="71"/>
  <c r="N30" i="71"/>
  <c r="L30" i="71"/>
  <c r="N29" i="71"/>
  <c r="N28" i="71"/>
  <c r="O28" i="71" s="1"/>
  <c r="C17" i="71"/>
  <c r="C18" i="71" s="1"/>
  <c r="C19" i="71" s="1"/>
  <c r="C20" i="71" s="1"/>
  <c r="C21" i="7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M113" i="70"/>
  <c r="O112" i="70"/>
  <c r="M112" i="70"/>
  <c r="O111" i="70"/>
  <c r="M111" i="70"/>
  <c r="O107" i="70"/>
  <c r="P107" i="70"/>
  <c r="M107" i="70"/>
  <c r="O106" i="70"/>
  <c r="M106" i="70"/>
  <c r="O105" i="70"/>
  <c r="M105" i="70"/>
  <c r="O104" i="70"/>
  <c r="P104" i="70" s="1"/>
  <c r="M104" i="70"/>
  <c r="O103" i="70"/>
  <c r="P103" i="70" s="1"/>
  <c r="M103" i="70"/>
  <c r="O102" i="70"/>
  <c r="P102" i="70" s="1"/>
  <c r="M102" i="70"/>
  <c r="O101" i="70"/>
  <c r="M101" i="70"/>
  <c r="O100" i="70"/>
  <c r="P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3" i="70"/>
  <c r="L33" i="70"/>
  <c r="N32" i="70"/>
  <c r="L32" i="70"/>
  <c r="N31" i="70"/>
  <c r="L31" i="70"/>
  <c r="N30" i="70"/>
  <c r="N29" i="70"/>
  <c r="O29" i="70" s="1"/>
  <c r="C17" i="70"/>
  <c r="C18" i="70" s="1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M113" i="69"/>
  <c r="O112" i="69"/>
  <c r="M112" i="69"/>
  <c r="O111" i="69"/>
  <c r="M111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3" i="69"/>
  <c r="L33" i="69"/>
  <c r="N32" i="69"/>
  <c r="L32" i="69"/>
  <c r="N31" i="69"/>
  <c r="L31" i="69"/>
  <c r="N30" i="69"/>
  <c r="N29" i="69"/>
  <c r="C17" i="69"/>
  <c r="C18" i="69" s="1"/>
  <c r="C19" i="69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O17" i="67" s="1"/>
  <c r="M17" i="66"/>
  <c r="N17" i="66" s="1"/>
  <c r="K17" i="66"/>
  <c r="L17" i="66" s="1"/>
  <c r="M17" i="65"/>
  <c r="N17" i="65" s="1"/>
  <c r="O17" i="65" s="1"/>
  <c r="K17" i="65"/>
  <c r="L17" i="65" s="1"/>
  <c r="N99" i="64"/>
  <c r="O99" i="64" s="1"/>
  <c r="P99" i="64" s="1"/>
  <c r="L99" i="64"/>
  <c r="M99" i="64"/>
  <c r="M18" i="64"/>
  <c r="N18" i="64" s="1"/>
  <c r="K18" i="64"/>
  <c r="L18" i="64" s="1"/>
  <c r="M17" i="64"/>
  <c r="N17" i="64" s="1"/>
  <c r="O17" i="64" s="1"/>
  <c r="K17" i="64"/>
  <c r="L17" i="64"/>
  <c r="N99" i="60"/>
  <c r="O99" i="60"/>
  <c r="M99" i="60"/>
  <c r="L99" i="60"/>
  <c r="M18" i="60"/>
  <c r="N18" i="60" s="1"/>
  <c r="K18" i="60"/>
  <c r="L18" i="60" s="1"/>
  <c r="N99" i="62"/>
  <c r="O99" i="62"/>
  <c r="L99" i="62"/>
  <c r="M99" i="62"/>
  <c r="M18" i="62"/>
  <c r="N18" i="62" s="1"/>
  <c r="K18" i="62"/>
  <c r="L18" i="62" s="1"/>
  <c r="N99" i="63"/>
  <c r="O99" i="63" s="1"/>
  <c r="L99" i="63"/>
  <c r="M99" i="63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/>
  <c r="N99" i="59"/>
  <c r="O99" i="59"/>
  <c r="P99" i="59" s="1"/>
  <c r="M99" i="59"/>
  <c r="L99" i="59"/>
  <c r="M18" i="59"/>
  <c r="N18" i="59" s="1"/>
  <c r="K18" i="59"/>
  <c r="L18" i="59"/>
  <c r="N100" i="58"/>
  <c r="O100" i="58"/>
  <c r="L100" i="58"/>
  <c r="M100" i="58"/>
  <c r="M19" i="58"/>
  <c r="N19" i="58"/>
  <c r="K19" i="58"/>
  <c r="L19" i="58" s="1"/>
  <c r="N100" i="57"/>
  <c r="O100" i="57" s="1"/>
  <c r="P100" i="57" s="1"/>
  <c r="L100" i="57"/>
  <c r="M100" i="57" s="1"/>
  <c r="M19" i="57"/>
  <c r="N19" i="57" s="1"/>
  <c r="O19" i="57" s="1"/>
  <c r="K19" i="57"/>
  <c r="L19" i="57" s="1"/>
  <c r="N100" i="56"/>
  <c r="O100" i="56" s="1"/>
  <c r="L100" i="56"/>
  <c r="M100" i="56"/>
  <c r="M19" i="56"/>
  <c r="N19" i="56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/>
  <c r="P100" i="54" s="1"/>
  <c r="M100" i="54"/>
  <c r="L100" i="54"/>
  <c r="M19" i="54"/>
  <c r="N19" i="54" s="1"/>
  <c r="K19" i="54"/>
  <c r="L19" i="54" s="1"/>
  <c r="N100" i="53"/>
  <c r="O100" i="53"/>
  <c r="M100" i="53"/>
  <c r="L100" i="53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P101" i="45" s="1"/>
  <c r="L101" i="45"/>
  <c r="M101" i="45"/>
  <c r="M20" i="45"/>
  <c r="N20" i="45" s="1"/>
  <c r="K20" i="45"/>
  <c r="L20" i="45" s="1"/>
  <c r="N102" i="44"/>
  <c r="O102" i="44" s="1"/>
  <c r="P102" i="44" s="1"/>
  <c r="L102" i="44"/>
  <c r="M102" i="44"/>
  <c r="M21" i="44"/>
  <c r="N21" i="44" s="1"/>
  <c r="O21" i="44" s="1"/>
  <c r="K21" i="44"/>
  <c r="L21" i="44"/>
  <c r="N102" i="43"/>
  <c r="O102" i="43"/>
  <c r="P102" i="43" s="1"/>
  <c r="L102" i="43"/>
  <c r="M102" i="43" s="1"/>
  <c r="M21" i="43"/>
  <c r="N21" i="43" s="1"/>
  <c r="K21" i="43"/>
  <c r="L21" i="43"/>
  <c r="N102" i="42"/>
  <c r="O102" i="42"/>
  <c r="L102" i="42"/>
  <c r="M102" i="42"/>
  <c r="M21" i="42"/>
  <c r="N21" i="42" s="1"/>
  <c r="K21" i="42"/>
  <c r="L21" i="42" s="1"/>
  <c r="N102" i="41"/>
  <c r="O102" i="41"/>
  <c r="L102" i="41"/>
  <c r="M102" i="4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/>
  <c r="P105" i="30" s="1"/>
  <c r="L105" i="30"/>
  <c r="M105" i="30" s="1"/>
  <c r="M24" i="30"/>
  <c r="N24" i="30" s="1"/>
  <c r="K24" i="30"/>
  <c r="L24" i="30" s="1"/>
  <c r="N105" i="29"/>
  <c r="O105" i="29"/>
  <c r="P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/>
  <c r="P105" i="27" s="1"/>
  <c r="M105" i="27"/>
  <c r="L105" i="27"/>
  <c r="M24" i="27"/>
  <c r="N24" i="27" s="1"/>
  <c r="K24" i="27"/>
  <c r="L24" i="27" s="1"/>
  <c r="O24" i="27" s="1"/>
  <c r="N104" i="24"/>
  <c r="O104" i="24" s="1"/>
  <c r="P104" i="24" s="1"/>
  <c r="L104" i="24"/>
  <c r="M104" i="24"/>
  <c r="M23" i="24"/>
  <c r="N23" i="24"/>
  <c r="K23" i="24"/>
  <c r="L23" i="24" s="1"/>
  <c r="N104" i="23"/>
  <c r="O104" i="23" s="1"/>
  <c r="P104" i="23" s="1"/>
  <c r="L104" i="23"/>
  <c r="M104" i="23"/>
  <c r="M23" i="23"/>
  <c r="N23" i="23" s="1"/>
  <c r="O23" i="23" s="1"/>
  <c r="K23" i="23"/>
  <c r="L23" i="23" s="1"/>
  <c r="N103" i="22"/>
  <c r="O103" i="22" s="1"/>
  <c r="L103" i="22"/>
  <c r="M103" i="22" s="1"/>
  <c r="M22" i="22"/>
  <c r="N22" i="22" s="1"/>
  <c r="K22" i="22"/>
  <c r="L22" i="22"/>
  <c r="N103" i="21"/>
  <c r="O103" i="21"/>
  <c r="L103" i="21"/>
  <c r="M103" i="21"/>
  <c r="M22" i="21"/>
  <c r="N22" i="21" s="1"/>
  <c r="K22" i="21"/>
  <c r="L22" i="21"/>
  <c r="N103" i="20"/>
  <c r="O103" i="20"/>
  <c r="L103" i="20"/>
  <c r="M103" i="20"/>
  <c r="M22" i="20"/>
  <c r="N22" i="20"/>
  <c r="K22" i="20"/>
  <c r="L22" i="20" s="1"/>
  <c r="N103" i="19"/>
  <c r="O103" i="19"/>
  <c r="L103" i="19"/>
  <c r="M103" i="19"/>
  <c r="M22" i="19"/>
  <c r="N22" i="19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/>
  <c r="P103" i="17" s="1"/>
  <c r="L103" i="17"/>
  <c r="M103" i="17" s="1"/>
  <c r="M22" i="17"/>
  <c r="N22" i="17" s="1"/>
  <c r="K22" i="17"/>
  <c r="L22" i="17" s="1"/>
  <c r="O22" i="17" s="1"/>
  <c r="N103" i="3"/>
  <c r="O103" i="3"/>
  <c r="P103" i="3" s="1"/>
  <c r="L103" i="3"/>
  <c r="M103" i="3" s="1"/>
  <c r="M22" i="3"/>
  <c r="N22" i="3" s="1"/>
  <c r="O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M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L25" i="68"/>
  <c r="N24" i="68"/>
  <c r="L24" i="68"/>
  <c r="N23" i="68"/>
  <c r="N22" i="68"/>
  <c r="C17" i="68"/>
  <c r="C18" i="68" s="1"/>
  <c r="C19" i="68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M106" i="67"/>
  <c r="O105" i="67"/>
  <c r="M105" i="67"/>
  <c r="O104" i="67"/>
  <c r="M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O69" i="67" s="1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O59" i="67" s="1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N25" i="67"/>
  <c r="L25" i="67"/>
  <c r="N24" i="67"/>
  <c r="L24" i="67"/>
  <c r="N23" i="67"/>
  <c r="N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M106" i="66"/>
  <c r="O105" i="66"/>
  <c r="M105" i="66"/>
  <c r="O104" i="66"/>
  <c r="M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6" i="66"/>
  <c r="L26" i="66"/>
  <c r="N25" i="66"/>
  <c r="L25" i="66"/>
  <c r="N24" i="66"/>
  <c r="L24" i="66"/>
  <c r="N23" i="66"/>
  <c r="N22" i="66"/>
  <c r="C17" i="66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M106" i="65"/>
  <c r="O105" i="65"/>
  <c r="M105" i="65"/>
  <c r="O104" i="65"/>
  <c r="M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O53" i="65" s="1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L26" i="65"/>
  <c r="N25" i="65"/>
  <c r="L25" i="65"/>
  <c r="N24" i="65"/>
  <c r="L24" i="65"/>
  <c r="N23" i="65"/>
  <c r="N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M106" i="64"/>
  <c r="O105" i="64"/>
  <c r="M105" i="64"/>
  <c r="O104" i="64"/>
  <c r="D96" i="64"/>
  <c r="L93" i="64"/>
  <c r="J93" i="64"/>
  <c r="D91" i="64"/>
  <c r="D89" i="64"/>
  <c r="N72" i="64"/>
  <c r="L72" i="64"/>
  <c r="N71" i="64"/>
  <c r="L71" i="64"/>
  <c r="N70" i="64"/>
  <c r="O70" i="64" s="1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O48" i="64" s="1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7" i="64"/>
  <c r="L27" i="64"/>
  <c r="N26" i="64"/>
  <c r="L26" i="64"/>
  <c r="N25" i="64"/>
  <c r="L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K22" i="34"/>
  <c r="L22" i="34" s="1"/>
  <c r="M21" i="22"/>
  <c r="N21" i="22" s="1"/>
  <c r="O21" i="22" s="1"/>
  <c r="K21" i="22"/>
  <c r="L21" i="22" s="1"/>
  <c r="M22" i="23"/>
  <c r="N22" i="23" s="1"/>
  <c r="O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O23" i="29" s="1"/>
  <c r="K23" i="29"/>
  <c r="L23" i="29" s="1"/>
  <c r="M23" i="30"/>
  <c r="N23" i="30" s="1"/>
  <c r="K23" i="30"/>
  <c r="L23" i="30" s="1"/>
  <c r="M22" i="31"/>
  <c r="N22" i="31" s="1"/>
  <c r="K22" i="31"/>
  <c r="L22" i="31" s="1"/>
  <c r="O22" i="31" s="1"/>
  <c r="M22" i="32"/>
  <c r="N22" i="32" s="1"/>
  <c r="K22" i="32"/>
  <c r="L22" i="32" s="1"/>
  <c r="M20" i="39"/>
  <c r="N20" i="39" s="1"/>
  <c r="O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O18" i="55" s="1"/>
  <c r="K18" i="55"/>
  <c r="L18" i="55" s="1"/>
  <c r="M18" i="56"/>
  <c r="N18" i="56"/>
  <c r="O18" i="56" s="1"/>
  <c r="K18" i="56"/>
  <c r="L18" i="56" s="1"/>
  <c r="M18" i="57"/>
  <c r="N18" i="57" s="1"/>
  <c r="K18" i="57"/>
  <c r="L18" i="57" s="1"/>
  <c r="M18" i="58"/>
  <c r="N18" i="58" s="1"/>
  <c r="O18" i="58" s="1"/>
  <c r="K18" i="58"/>
  <c r="L18" i="58" s="1"/>
  <c r="M17" i="59"/>
  <c r="N17" i="59" s="1"/>
  <c r="O17" i="59" s="1"/>
  <c r="K17" i="59"/>
  <c r="L17" i="59" s="1"/>
  <c r="M17" i="61"/>
  <c r="N17" i="61" s="1"/>
  <c r="O17" i="61" s="1"/>
  <c r="K17" i="61"/>
  <c r="L17" i="61" s="1"/>
  <c r="M17" i="63"/>
  <c r="N17" i="63" s="1"/>
  <c r="O17" i="63" s="1"/>
  <c r="K17" i="63"/>
  <c r="L17" i="63" s="1"/>
  <c r="M17" i="62"/>
  <c r="N17" i="62" s="1"/>
  <c r="O17" i="62" s="1"/>
  <c r="K17" i="62"/>
  <c r="L17" i="62" s="1"/>
  <c r="M17" i="60"/>
  <c r="N17" i="60" s="1"/>
  <c r="K17" i="60"/>
  <c r="L17" i="60" s="1"/>
  <c r="N99" i="58"/>
  <c r="L99" i="58"/>
  <c r="N99" i="57"/>
  <c r="L99" i="57"/>
  <c r="N99" i="56"/>
  <c r="L99" i="56"/>
  <c r="N99" i="55"/>
  <c r="L99" i="55"/>
  <c r="N99" i="54"/>
  <c r="O99" i="54" s="1"/>
  <c r="L99" i="54"/>
  <c r="N99" i="53"/>
  <c r="L99" i="53"/>
  <c r="N99" i="46"/>
  <c r="L99" i="46"/>
  <c r="N100" i="45"/>
  <c r="L100" i="45"/>
  <c r="N101" i="44"/>
  <c r="L101" i="44"/>
  <c r="N101" i="43"/>
  <c r="L101" i="43"/>
  <c r="N101" i="42"/>
  <c r="L101" i="42"/>
  <c r="N101" i="41"/>
  <c r="L101" i="41"/>
  <c r="N101" i="39"/>
  <c r="L101" i="39"/>
  <c r="N103" i="35"/>
  <c r="L103" i="35"/>
  <c r="N103" i="34"/>
  <c r="L103" i="34"/>
  <c r="N103" i="32"/>
  <c r="L103" i="32"/>
  <c r="N103" i="31"/>
  <c r="L103" i="31"/>
  <c r="N104" i="30"/>
  <c r="L104" i="30"/>
  <c r="N104" i="29"/>
  <c r="L104" i="29"/>
  <c r="N105" i="28"/>
  <c r="L105" i="28"/>
  <c r="N104" i="27"/>
  <c r="L104" i="27"/>
  <c r="N103" i="24"/>
  <c r="L103" i="24"/>
  <c r="N103" i="23"/>
  <c r="L103" i="23"/>
  <c r="N102" i="22"/>
  <c r="L102" i="22"/>
  <c r="N102" i="21"/>
  <c r="L102" i="21"/>
  <c r="M21" i="21"/>
  <c r="N21" i="21" s="1"/>
  <c r="O21" i="21" s="1"/>
  <c r="K21" i="21"/>
  <c r="L21" i="21" s="1"/>
  <c r="M21" i="20"/>
  <c r="N21" i="20" s="1"/>
  <c r="O21" i="20" s="1"/>
  <c r="K21" i="20"/>
  <c r="L21" i="20" s="1"/>
  <c r="N102" i="20"/>
  <c r="L102" i="20"/>
  <c r="N102" i="19"/>
  <c r="L102" i="19"/>
  <c r="M21" i="19"/>
  <c r="N21" i="19" s="1"/>
  <c r="K21" i="19"/>
  <c r="L21" i="19" s="1"/>
  <c r="N102" i="18"/>
  <c r="L102" i="18"/>
  <c r="M21" i="18"/>
  <c r="N21" i="18" s="1"/>
  <c r="K21" i="18"/>
  <c r="L21" i="18" s="1"/>
  <c r="O21" i="18" s="1"/>
  <c r="N102" i="17"/>
  <c r="L102" i="17"/>
  <c r="M21" i="17"/>
  <c r="N21" i="17" s="1"/>
  <c r="O21" i="17" s="1"/>
  <c r="K21" i="17"/>
  <c r="L21" i="17" s="1"/>
  <c r="N102" i="3"/>
  <c r="O102" i="3"/>
  <c r="L102" i="3"/>
  <c r="M102" i="3" s="1"/>
  <c r="M21" i="3"/>
  <c r="N21" i="3" s="1"/>
  <c r="O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L101" i="21"/>
  <c r="M101" i="21"/>
  <c r="I18" i="21"/>
  <c r="I19" i="21"/>
  <c r="M20" i="21"/>
  <c r="N20" i="21"/>
  <c r="O20" i="21" s="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M106" i="63"/>
  <c r="O105" i="63"/>
  <c r="M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O68" i="63" s="1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L27" i="63"/>
  <c r="N26" i="63"/>
  <c r="L26" i="63"/>
  <c r="N25" i="63"/>
  <c r="L25" i="63"/>
  <c r="N24" i="63"/>
  <c r="N23" i="63"/>
  <c r="C17" i="63"/>
  <c r="C18" i="63"/>
  <c r="C19" i="63" s="1"/>
  <c r="C20" i="63" s="1"/>
  <c r="C21" i="63" s="1"/>
  <c r="C22" i="63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M107" i="62"/>
  <c r="O106" i="62"/>
  <c r="M106" i="62"/>
  <c r="O105" i="62"/>
  <c r="M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O56" i="62" s="1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L27" i="62"/>
  <c r="N26" i="62"/>
  <c r="L26" i="62"/>
  <c r="N25" i="62"/>
  <c r="L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M107" i="61"/>
  <c r="O106" i="61"/>
  <c r="M106" i="61"/>
  <c r="O105" i="61"/>
  <c r="M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8" i="61"/>
  <c r="L28" i="61"/>
  <c r="N27" i="61"/>
  <c r="L27" i="61"/>
  <c r="N26" i="61"/>
  <c r="L26" i="61"/>
  <c r="N25" i="61"/>
  <c r="L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M107" i="60"/>
  <c r="O106" i="60"/>
  <c r="M106" i="60"/>
  <c r="O105" i="60"/>
  <c r="M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7" i="60"/>
  <c r="L27" i="60"/>
  <c r="N26" i="60"/>
  <c r="L26" i="60"/>
  <c r="N25" i="60"/>
  <c r="L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M106" i="59"/>
  <c r="O105" i="59"/>
  <c r="M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L27" i="59"/>
  <c r="N26" i="59"/>
  <c r="L26" i="59"/>
  <c r="N25" i="59"/>
  <c r="L25" i="59"/>
  <c r="N24" i="59"/>
  <c r="O24" i="59" s="1"/>
  <c r="N23" i="59"/>
  <c r="C17" i="59"/>
  <c r="C18" i="59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/>
  <c r="M17" i="58"/>
  <c r="N17" i="58" s="1"/>
  <c r="K17" i="58"/>
  <c r="M17" i="57"/>
  <c r="N17" i="57" s="1"/>
  <c r="O17" i="57" s="1"/>
  <c r="K17" i="57"/>
  <c r="L17" i="57" s="1"/>
  <c r="M17" i="56"/>
  <c r="K17" i="56"/>
  <c r="M17" i="55"/>
  <c r="K17" i="55"/>
  <c r="L17" i="55" s="1"/>
  <c r="M17" i="54"/>
  <c r="K17" i="54"/>
  <c r="M17" i="53"/>
  <c r="K17" i="53"/>
  <c r="L17" i="53" s="1"/>
  <c r="M17" i="46"/>
  <c r="K17" i="46"/>
  <c r="N99" i="45"/>
  <c r="L99" i="45"/>
  <c r="M18" i="45"/>
  <c r="N18" i="45" s="1"/>
  <c r="K18" i="45"/>
  <c r="L18" i="45" s="1"/>
  <c r="N100" i="44"/>
  <c r="L100" i="44"/>
  <c r="M100" i="44" s="1"/>
  <c r="M19" i="44"/>
  <c r="K19" i="44"/>
  <c r="N100" i="43"/>
  <c r="L100" i="43"/>
  <c r="M100" i="43" s="1"/>
  <c r="P100" i="43" s="1"/>
  <c r="M19" i="43"/>
  <c r="K19" i="43"/>
  <c r="N100" i="42"/>
  <c r="L100" i="42"/>
  <c r="M19" i="42"/>
  <c r="K19" i="42"/>
  <c r="N100" i="41"/>
  <c r="L100" i="41"/>
  <c r="M100" i="41" s="1"/>
  <c r="M19" i="41"/>
  <c r="K19" i="41"/>
  <c r="N100" i="39"/>
  <c r="L100" i="39"/>
  <c r="M100" i="39" s="1"/>
  <c r="M19" i="39"/>
  <c r="K19" i="39"/>
  <c r="N102" i="34"/>
  <c r="L102" i="34"/>
  <c r="M102" i="34" s="1"/>
  <c r="M21" i="34"/>
  <c r="K21" i="34"/>
  <c r="L21" i="34" s="1"/>
  <c r="O21" i="34" s="1"/>
  <c r="N102" i="32"/>
  <c r="L102" i="32"/>
  <c r="M102" i="32" s="1"/>
  <c r="P102" i="32" s="1"/>
  <c r="M21" i="32"/>
  <c r="K21" i="32"/>
  <c r="N102" i="31"/>
  <c r="L102" i="31"/>
  <c r="M102" i="31" s="1"/>
  <c r="M21" i="31"/>
  <c r="K21" i="31"/>
  <c r="N103" i="30"/>
  <c r="L103" i="30"/>
  <c r="M103" i="30" s="1"/>
  <c r="M22" i="30"/>
  <c r="K22" i="30"/>
  <c r="N103" i="29"/>
  <c r="L103" i="29"/>
  <c r="M22" i="29"/>
  <c r="K22" i="29"/>
  <c r="L22" i="29" s="1"/>
  <c r="N104" i="28"/>
  <c r="L104" i="28"/>
  <c r="M23" i="28"/>
  <c r="K23" i="28"/>
  <c r="L23" i="28" s="1"/>
  <c r="N103" i="27"/>
  <c r="L103" i="27"/>
  <c r="M22" i="27"/>
  <c r="K22" i="27"/>
  <c r="N102" i="24"/>
  <c r="L102" i="24"/>
  <c r="M21" i="24"/>
  <c r="K21" i="24"/>
  <c r="N102" i="23"/>
  <c r="L102" i="23"/>
  <c r="M21" i="23"/>
  <c r="K21" i="23"/>
  <c r="N101" i="22"/>
  <c r="L101" i="22"/>
  <c r="M20" i="22"/>
  <c r="N20" i="22" s="1"/>
  <c r="K20" i="22"/>
  <c r="L20" i="22" s="1"/>
  <c r="N101" i="20"/>
  <c r="L101" i="20"/>
  <c r="M20" i="20"/>
  <c r="K20" i="20"/>
  <c r="L20" i="20" s="1"/>
  <c r="N101" i="19"/>
  <c r="L101" i="19"/>
  <c r="M20" i="19"/>
  <c r="K20" i="19"/>
  <c r="L20" i="19" s="1"/>
  <c r="N101" i="18"/>
  <c r="L101" i="18"/>
  <c r="M20" i="18"/>
  <c r="N20" i="18" s="1"/>
  <c r="K20" i="18"/>
  <c r="N101" i="17"/>
  <c r="L101" i="17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I10" i="18" s="1"/>
  <c r="F81" i="2"/>
  <c r="F87" i="2"/>
  <c r="F86" i="2"/>
  <c r="F90" i="2"/>
  <c r="C17" i="3"/>
  <c r="C18" i="3"/>
  <c r="C19" i="3" s="1"/>
  <c r="C20" i="3" s="1"/>
  <c r="C21" i="3" s="1"/>
  <c r="C22" i="3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L19" i="3" s="1"/>
  <c r="P18" i="36"/>
  <c r="F87" i="1"/>
  <c r="F86" i="1"/>
  <c r="F90" i="1"/>
  <c r="C17" i="17"/>
  <c r="C18" i="17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L19" i="18" s="1"/>
  <c r="P20" i="36"/>
  <c r="C17" i="19"/>
  <c r="C18" i="19" s="1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L19" i="19" s="1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P25" i="36"/>
  <c r="C17" i="24"/>
  <c r="C18" i="24" s="1"/>
  <c r="C19" i="24" s="1"/>
  <c r="C20" i="24" s="1"/>
  <c r="C21" i="24"/>
  <c r="C22" i="24" s="1"/>
  <c r="C23" i="24" s="1"/>
  <c r="C24" i="24" s="1"/>
  <c r="C25" i="24" s="1"/>
  <c r="C26" i="24" s="1"/>
  <c r="C27" i="24" s="1"/>
  <c r="C28" i="24" s="1"/>
  <c r="C29" i="24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K20" i="24"/>
  <c r="L20" i="24" s="1"/>
  <c r="P26" i="36"/>
  <c r="C17" i="25"/>
  <c r="C18" i="25" s="1"/>
  <c r="C19" i="25" s="1"/>
  <c r="C20" i="25" s="1"/>
  <c r="C21" i="25" s="1"/>
  <c r="C22" i="25" s="1"/>
  <c r="C23" i="25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P35" i="36"/>
  <c r="C17" i="34"/>
  <c r="C18" i="34"/>
  <c r="C19" i="34" s="1"/>
  <c r="C20" i="34" s="1"/>
  <c r="C21" i="34" s="1"/>
  <c r="C22" i="34" s="1"/>
  <c r="C23" i="34" s="1"/>
  <c r="C24" i="34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P36" i="36"/>
  <c r="P37" i="36"/>
  <c r="C17" i="39"/>
  <c r="C18" i="39" s="1"/>
  <c r="C19" i="39" s="1"/>
  <c r="C20" i="39" s="1"/>
  <c r="C21" i="39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91" s="1"/>
  <c r="I13" i="91" s="1"/>
  <c r="C17" i="58"/>
  <c r="C18" i="58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17" i="53"/>
  <c r="C18" i="53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17" i="46"/>
  <c r="C18" i="46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L17" i="58"/>
  <c r="N24" i="58"/>
  <c r="N25" i="58"/>
  <c r="L26" i="58"/>
  <c r="N26" i="58"/>
  <c r="L27" i="58"/>
  <c r="N27" i="58"/>
  <c r="L28" i="58"/>
  <c r="N28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M99" i="58"/>
  <c r="O99" i="58"/>
  <c r="O105" i="58"/>
  <c r="M106" i="58"/>
  <c r="O106" i="58"/>
  <c r="M107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L26" i="57"/>
  <c r="N26" i="57"/>
  <c r="L27" i="57"/>
  <c r="N27" i="57"/>
  <c r="L28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99" i="57"/>
  <c r="O105" i="57"/>
  <c r="M106" i="57"/>
  <c r="O106" i="57"/>
  <c r="M107" i="57"/>
  <c r="O107" i="57"/>
  <c r="M108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N24" i="56"/>
  <c r="N25" i="56"/>
  <c r="L26" i="56"/>
  <c r="N26" i="56"/>
  <c r="L27" i="56"/>
  <c r="N27" i="56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M99" i="56"/>
  <c r="O99" i="56"/>
  <c r="O105" i="56"/>
  <c r="M106" i="56"/>
  <c r="O106" i="56"/>
  <c r="M107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K11" i="55"/>
  <c r="N17" i="55"/>
  <c r="O17" i="55" s="1"/>
  <c r="N24" i="55"/>
  <c r="N25" i="55"/>
  <c r="L26" i="55"/>
  <c r="N26" i="55"/>
  <c r="L27" i="55"/>
  <c r="N27" i="55"/>
  <c r="L28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D90" i="55"/>
  <c r="J93" i="55"/>
  <c r="L93" i="55"/>
  <c r="D96" i="55"/>
  <c r="M99" i="55"/>
  <c r="P99" i="55" s="1"/>
  <c r="O99" i="55"/>
  <c r="O105" i="55"/>
  <c r="M106" i="55"/>
  <c r="O106" i="55"/>
  <c r="M107" i="55"/>
  <c r="O107" i="55"/>
  <c r="M108" i="55"/>
  <c r="O108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L17" i="54"/>
  <c r="N17" i="54"/>
  <c r="N24" i="54"/>
  <c r="N25" i="54"/>
  <c r="L26" i="54"/>
  <c r="N26" i="54"/>
  <c r="L27" i="54"/>
  <c r="N27" i="54"/>
  <c r="L28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M99" i="54"/>
  <c r="O105" i="54"/>
  <c r="M106" i="54"/>
  <c r="O106" i="54"/>
  <c r="M107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O17" i="53" s="1"/>
  <c r="N24" i="53"/>
  <c r="N25" i="53"/>
  <c r="L26" i="53"/>
  <c r="N26" i="53"/>
  <c r="L27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M99" i="53"/>
  <c r="O99" i="53"/>
  <c r="P99" i="53" s="1"/>
  <c r="O105" i="53"/>
  <c r="M106" i="53"/>
  <c r="O106" i="53"/>
  <c r="M107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N99" i="43"/>
  <c r="L99" i="43"/>
  <c r="N99" i="42"/>
  <c r="O99" i="42" s="1"/>
  <c r="P99" i="42" s="1"/>
  <c r="L99" i="42"/>
  <c r="N99" i="41"/>
  <c r="L99" i="41"/>
  <c r="N99" i="39"/>
  <c r="O99" i="39" s="1"/>
  <c r="L99" i="39"/>
  <c r="N101" i="34"/>
  <c r="L101" i="34"/>
  <c r="N101" i="32"/>
  <c r="O101" i="32" s="1"/>
  <c r="L101" i="32"/>
  <c r="N101" i="31"/>
  <c r="L101" i="31"/>
  <c r="N102" i="30"/>
  <c r="O102" i="30" s="1"/>
  <c r="L102" i="30"/>
  <c r="N102" i="29"/>
  <c r="L102" i="29"/>
  <c r="N103" i="28"/>
  <c r="L103" i="28"/>
  <c r="N102" i="27"/>
  <c r="L102" i="27"/>
  <c r="N101" i="24"/>
  <c r="L101" i="24"/>
  <c r="N101" i="23"/>
  <c r="L101" i="23"/>
  <c r="N100" i="22"/>
  <c r="L100" i="22"/>
  <c r="N100" i="21"/>
  <c r="L100" i="21"/>
  <c r="N100" i="20"/>
  <c r="L100" i="20"/>
  <c r="N100" i="19"/>
  <c r="L100" i="19"/>
  <c r="N100" i="18"/>
  <c r="L100" i="18"/>
  <c r="N100" i="17"/>
  <c r="L100" i="17"/>
  <c r="N100" i="3"/>
  <c r="L100" i="3"/>
  <c r="M17" i="45"/>
  <c r="N17" i="45" s="1"/>
  <c r="P1" i="46"/>
  <c r="P83" i="46" s="1"/>
  <c r="O3" i="46"/>
  <c r="D8" i="46"/>
  <c r="D90" i="46"/>
  <c r="K11" i="46"/>
  <c r="L17" i="46"/>
  <c r="N17" i="46"/>
  <c r="O17" i="46" s="1"/>
  <c r="N24" i="46"/>
  <c r="N25" i="46"/>
  <c r="L26" i="46"/>
  <c r="N26" i="46"/>
  <c r="L27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M99" i="46"/>
  <c r="O99" i="46"/>
  <c r="O105" i="46"/>
  <c r="M106" i="46"/>
  <c r="O106" i="46"/>
  <c r="M107" i="46"/>
  <c r="O107" i="46"/>
  <c r="M108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M18" i="42"/>
  <c r="M18" i="41"/>
  <c r="M18" i="39"/>
  <c r="N18" i="39" s="1"/>
  <c r="O18" i="39" s="1"/>
  <c r="M20" i="35"/>
  <c r="K20" i="35"/>
  <c r="M20" i="34"/>
  <c r="N20" i="34" s="1"/>
  <c r="O20" i="34" s="1"/>
  <c r="M20" i="32"/>
  <c r="N20" i="32" s="1"/>
  <c r="M20" i="31"/>
  <c r="M21" i="30"/>
  <c r="M21" i="29"/>
  <c r="M22" i="28"/>
  <c r="N22" i="28" s="1"/>
  <c r="M21" i="27"/>
  <c r="N21" i="27" s="1"/>
  <c r="M20" i="24"/>
  <c r="M20" i="23"/>
  <c r="M19" i="22"/>
  <c r="M19" i="21"/>
  <c r="N19" i="21" s="1"/>
  <c r="M19" i="20"/>
  <c r="M19" i="19"/>
  <c r="M19" i="18"/>
  <c r="M19" i="17"/>
  <c r="N19" i="17" s="1"/>
  <c r="M19" i="3"/>
  <c r="N19" i="3" s="1"/>
  <c r="K18" i="3"/>
  <c r="L18" i="3" s="1"/>
  <c r="K18" i="17"/>
  <c r="K18" i="18"/>
  <c r="L18" i="18" s="1"/>
  <c r="K18" i="19"/>
  <c r="K18" i="20"/>
  <c r="K18" i="21"/>
  <c r="K18" i="22"/>
  <c r="K19" i="23"/>
  <c r="K19" i="24"/>
  <c r="K20" i="27"/>
  <c r="K21" i="28"/>
  <c r="K20" i="29"/>
  <c r="K20" i="30"/>
  <c r="K19" i="31"/>
  <c r="L19" i="31" s="1"/>
  <c r="K19" i="32"/>
  <c r="L19" i="32" s="1"/>
  <c r="K19" i="34"/>
  <c r="K17" i="39"/>
  <c r="L17" i="39" s="1"/>
  <c r="K17" i="41"/>
  <c r="L17" i="41" s="1"/>
  <c r="K17" i="42"/>
  <c r="K17" i="43"/>
  <c r="L17" i="43" s="1"/>
  <c r="K17" i="44"/>
  <c r="L17" i="44" s="1"/>
  <c r="W43" i="36"/>
  <c r="D17" i="25"/>
  <c r="I14" i="25"/>
  <c r="E17" i="25" s="1"/>
  <c r="F17" i="25" s="1"/>
  <c r="D18" i="25" s="1"/>
  <c r="D17" i="26"/>
  <c r="I14" i="26"/>
  <c r="E17" i="26" s="1"/>
  <c r="F17" i="26" s="1"/>
  <c r="D17" i="33"/>
  <c r="I14" i="33"/>
  <c r="E17" i="33" s="1"/>
  <c r="F17" i="33" s="1"/>
  <c r="D18" i="33" s="1"/>
  <c r="B18" i="33" s="1"/>
  <c r="C17" i="35"/>
  <c r="C18" i="35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K11" i="45"/>
  <c r="L17" i="45"/>
  <c r="O17" i="45" s="1"/>
  <c r="B18" i="45"/>
  <c r="N25" i="45"/>
  <c r="O25" i="45" s="1"/>
  <c r="N26" i="45"/>
  <c r="L27" i="45"/>
  <c r="N27" i="45"/>
  <c r="L28" i="45"/>
  <c r="N28" i="45"/>
  <c r="L29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0" i="45"/>
  <c r="D91" i="45"/>
  <c r="J93" i="45"/>
  <c r="L93" i="45"/>
  <c r="D96" i="45"/>
  <c r="M99" i="45"/>
  <c r="O99" i="45"/>
  <c r="M100" i="45"/>
  <c r="O100" i="45"/>
  <c r="O106" i="45"/>
  <c r="M107" i="45"/>
  <c r="O107" i="45"/>
  <c r="M108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O17" i="43" s="1"/>
  <c r="M17" i="42"/>
  <c r="M17" i="41"/>
  <c r="M17" i="39"/>
  <c r="N17" i="39" s="1"/>
  <c r="N100" i="35"/>
  <c r="L100" i="35"/>
  <c r="M100" i="35" s="1"/>
  <c r="M19" i="35"/>
  <c r="N19" i="35" s="1"/>
  <c r="N100" i="34"/>
  <c r="L100" i="34"/>
  <c r="M19" i="34"/>
  <c r="N100" i="32"/>
  <c r="O100" i="32" s="1"/>
  <c r="L100" i="32"/>
  <c r="M19" i="32"/>
  <c r="N100" i="31"/>
  <c r="O100" i="31"/>
  <c r="L100" i="31"/>
  <c r="M19" i="31"/>
  <c r="N101" i="30"/>
  <c r="L101" i="30"/>
  <c r="M101" i="30" s="1"/>
  <c r="M20" i="30"/>
  <c r="N101" i="29"/>
  <c r="L101" i="29"/>
  <c r="M101" i="29" s="1"/>
  <c r="M20" i="29"/>
  <c r="N102" i="28"/>
  <c r="L102" i="28"/>
  <c r="M21" i="28"/>
  <c r="N21" i="28" s="1"/>
  <c r="N101" i="27"/>
  <c r="O101" i="27"/>
  <c r="L101" i="27"/>
  <c r="M20" i="27"/>
  <c r="N100" i="24"/>
  <c r="L100" i="24"/>
  <c r="M19" i="24"/>
  <c r="N100" i="23"/>
  <c r="L100" i="23"/>
  <c r="M19" i="23"/>
  <c r="N99" i="22"/>
  <c r="L99" i="22"/>
  <c r="M18" i="22"/>
  <c r="N99" i="21"/>
  <c r="L99" i="21"/>
  <c r="M18" i="21"/>
  <c r="N99" i="20"/>
  <c r="L99" i="20"/>
  <c r="M18" i="20"/>
  <c r="N99" i="19"/>
  <c r="L99" i="19"/>
  <c r="M18" i="19"/>
  <c r="N99" i="18"/>
  <c r="L99" i="18"/>
  <c r="M18" i="18"/>
  <c r="N99" i="17"/>
  <c r="L99" i="17"/>
  <c r="M18" i="17"/>
  <c r="N99" i="3"/>
  <c r="L99" i="3"/>
  <c r="M18" i="3"/>
  <c r="I17" i="3"/>
  <c r="I14" i="13"/>
  <c r="W100" i="29"/>
  <c r="W99" i="29"/>
  <c r="F99" i="27"/>
  <c r="L17" i="25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0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C46" i="33"/>
  <c r="C47" i="33" s="1"/>
  <c r="C48" i="33" s="1"/>
  <c r="C49" i="33" s="1"/>
  <c r="C50" i="33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8" i="17"/>
  <c r="D90" i="17"/>
  <c r="D8" i="18"/>
  <c r="D8" i="19"/>
  <c r="D90" i="19" s="1"/>
  <c r="D8" i="20"/>
  <c r="D8" i="21"/>
  <c r="D90" i="21" s="1"/>
  <c r="D8" i="22"/>
  <c r="D90" i="22" s="1"/>
  <c r="D8" i="23"/>
  <c r="D8" i="24"/>
  <c r="D90" i="24" s="1"/>
  <c r="D8" i="25"/>
  <c r="D90" i="25" s="1"/>
  <c r="D8" i="26"/>
  <c r="D90" i="26" s="1"/>
  <c r="D8" i="27"/>
  <c r="D90" i="27"/>
  <c r="D8" i="28"/>
  <c r="D90" i="28"/>
  <c r="D8" i="29"/>
  <c r="D90" i="29"/>
  <c r="D8" i="30"/>
  <c r="D8" i="31"/>
  <c r="D90" i="31" s="1"/>
  <c r="D8" i="32"/>
  <c r="D90" i="32"/>
  <c r="D8" i="33"/>
  <c r="D90" i="33"/>
  <c r="D8" i="34"/>
  <c r="D8" i="39"/>
  <c r="D90" i="39" s="1"/>
  <c r="D8" i="41"/>
  <c r="D90" i="41" s="1"/>
  <c r="D8" i="42"/>
  <c r="D90" i="42" s="1"/>
  <c r="D8" i="43"/>
  <c r="D90" i="43" s="1"/>
  <c r="D8" i="44"/>
  <c r="D8" i="13"/>
  <c r="D90" i="13" s="1"/>
  <c r="D8" i="3"/>
  <c r="D90" i="3" s="1"/>
  <c r="D90" i="18"/>
  <c r="D90" i="20"/>
  <c r="D90" i="23"/>
  <c r="D90" i="30"/>
  <c r="D90" i="34"/>
  <c r="D90" i="35"/>
  <c r="D90" i="44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8" i="44"/>
  <c r="L19" i="44"/>
  <c r="N19" i="44"/>
  <c r="N26" i="44"/>
  <c r="O26" i="44" s="1"/>
  <c r="N27" i="44"/>
  <c r="L28" i="44"/>
  <c r="N28" i="44"/>
  <c r="L29" i="44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M99" i="44"/>
  <c r="O100" i="44"/>
  <c r="M101" i="44"/>
  <c r="O101" i="44"/>
  <c r="O107" i="44"/>
  <c r="M108" i="44"/>
  <c r="O108" i="44"/>
  <c r="M109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18" i="43"/>
  <c r="L19" i="43"/>
  <c r="N19" i="43"/>
  <c r="O19" i="43" s="1"/>
  <c r="N26" i="43"/>
  <c r="N27" i="43"/>
  <c r="L28" i="43"/>
  <c r="N28" i="43"/>
  <c r="L29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99" i="43"/>
  <c r="P99" i="43"/>
  <c r="O100" i="43"/>
  <c r="M101" i="43"/>
  <c r="O101" i="43"/>
  <c r="O107" i="43"/>
  <c r="M108" i="43"/>
  <c r="O108" i="43"/>
  <c r="M109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7" i="42"/>
  <c r="O17" i="42"/>
  <c r="N17" i="42"/>
  <c r="L18" i="42"/>
  <c r="N18" i="42"/>
  <c r="L19" i="42"/>
  <c r="N19" i="42"/>
  <c r="N26" i="42"/>
  <c r="O26" i="42" s="1"/>
  <c r="N27" i="42"/>
  <c r="L28" i="42"/>
  <c r="N28" i="42"/>
  <c r="L29" i="42"/>
  <c r="N29" i="42"/>
  <c r="L30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M99" i="42"/>
  <c r="M100" i="42"/>
  <c r="O100" i="42"/>
  <c r="M101" i="42"/>
  <c r="O101" i="42"/>
  <c r="P101" i="42" s="1"/>
  <c r="O107" i="42"/>
  <c r="M108" i="42"/>
  <c r="O108" i="42"/>
  <c r="M109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L18" i="41"/>
  <c r="N18" i="41"/>
  <c r="L19" i="41"/>
  <c r="N19" i="41"/>
  <c r="N26" i="41"/>
  <c r="N27" i="41"/>
  <c r="O27" i="41" s="1"/>
  <c r="L28" i="41"/>
  <c r="N28" i="41"/>
  <c r="L29" i="4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M99" i="41"/>
  <c r="O99" i="41"/>
  <c r="P99" i="41" s="1"/>
  <c r="O100" i="41"/>
  <c r="P100" i="41"/>
  <c r="M101" i="41"/>
  <c r="O101" i="41"/>
  <c r="O107" i="41"/>
  <c r="M108" i="41"/>
  <c r="O108" i="41"/>
  <c r="M109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O17" i="39"/>
  <c r="L19" i="39"/>
  <c r="N19" i="39"/>
  <c r="N26" i="39"/>
  <c r="O26" i="39" s="1"/>
  <c r="N27" i="39"/>
  <c r="L28" i="39"/>
  <c r="N28" i="39"/>
  <c r="L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M99" i="39"/>
  <c r="O100" i="39"/>
  <c r="M101" i="39"/>
  <c r="O101" i="39"/>
  <c r="P101" i="39" s="1"/>
  <c r="O107" i="39"/>
  <c r="M108" i="39"/>
  <c r="O108" i="39"/>
  <c r="M109" i="39"/>
  <c r="O109" i="39"/>
  <c r="M110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O102" i="28"/>
  <c r="O103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R12" i="36"/>
  <c r="P12" i="36"/>
  <c r="G12" i="36"/>
  <c r="A9" i="36" s="1"/>
  <c r="N93" i="36"/>
  <c r="O93" i="36"/>
  <c r="D89" i="35"/>
  <c r="P1" i="35"/>
  <c r="P83" i="35" s="1"/>
  <c r="O3" i="35"/>
  <c r="K11" i="35"/>
  <c r="I17" i="35"/>
  <c r="L17" i="35"/>
  <c r="N17" i="35"/>
  <c r="O17" i="35" s="1"/>
  <c r="I18" i="35"/>
  <c r="L18" i="35"/>
  <c r="N18" i="35"/>
  <c r="O18" i="35" s="1"/>
  <c r="L20" i="35"/>
  <c r="O20" i="35" s="1"/>
  <c r="N20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P99" i="35"/>
  <c r="J100" i="35"/>
  <c r="O100" i="35"/>
  <c r="P100" i="35" s="1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P101" i="28"/>
  <c r="M19" i="28"/>
  <c r="M17" i="23"/>
  <c r="N99" i="28"/>
  <c r="L99" i="28"/>
  <c r="M17" i="26"/>
  <c r="N99" i="26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O17" i="34" s="1"/>
  <c r="I18" i="34"/>
  <c r="L18" i="34"/>
  <c r="N18" i="34"/>
  <c r="L19" i="34"/>
  <c r="N19" i="34"/>
  <c r="O19" i="34" s="1"/>
  <c r="L20" i="34"/>
  <c r="N21" i="34"/>
  <c r="N28" i="34"/>
  <c r="N29" i="34"/>
  <c r="L30" i="34"/>
  <c r="N30" i="34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O100" i="34"/>
  <c r="P100" i="34" s="1"/>
  <c r="J101" i="34"/>
  <c r="M101" i="34"/>
  <c r="O101" i="34"/>
  <c r="O102" i="34"/>
  <c r="M103" i="34"/>
  <c r="O103" i="34"/>
  <c r="M110" i="34"/>
  <c r="O110" i="34"/>
  <c r="M111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L20" i="32"/>
  <c r="L21" i="32"/>
  <c r="N21" i="32"/>
  <c r="N28" i="32"/>
  <c r="N29" i="32"/>
  <c r="L30" i="32"/>
  <c r="N30" i="32"/>
  <c r="L31" i="32"/>
  <c r="N31" i="32"/>
  <c r="L32" i="32"/>
  <c r="N32" i="32"/>
  <c r="L33" i="32"/>
  <c r="N33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P99" i="32"/>
  <c r="J100" i="32"/>
  <c r="M100" i="32"/>
  <c r="P100" i="32"/>
  <c r="J101" i="32"/>
  <c r="M101" i="32"/>
  <c r="P101" i="32"/>
  <c r="O102" i="32"/>
  <c r="M103" i="32"/>
  <c r="O103" i="32"/>
  <c r="M110" i="32"/>
  <c r="O110" i="32"/>
  <c r="M111" i="32"/>
  <c r="O111" i="32"/>
  <c r="M112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 s="1"/>
  <c r="I18" i="31"/>
  <c r="L18" i="31"/>
  <c r="N18" i="31"/>
  <c r="N19" i="31"/>
  <c r="O19" i="31" s="1"/>
  <c r="L20" i="31"/>
  <c r="N20" i="31"/>
  <c r="L21" i="31"/>
  <c r="N21" i="31"/>
  <c r="O21" i="31" s="1"/>
  <c r="N28" i="31"/>
  <c r="O28" i="31" s="1"/>
  <c r="N29" i="31"/>
  <c r="L30" i="31"/>
  <c r="N30" i="31"/>
  <c r="L31" i="31"/>
  <c r="N31" i="31"/>
  <c r="L32" i="31"/>
  <c r="N32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P99" i="31" s="1"/>
  <c r="J100" i="31"/>
  <c r="M100" i="31"/>
  <c r="P100" i="31"/>
  <c r="J101" i="31"/>
  <c r="M101" i="31"/>
  <c r="O101" i="31"/>
  <c r="P101" i="31"/>
  <c r="O102" i="31"/>
  <c r="M103" i="31"/>
  <c r="O103" i="31"/>
  <c r="M110" i="31"/>
  <c r="O110" i="31"/>
  <c r="M111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O18" i="30" s="1"/>
  <c r="I19" i="30"/>
  <c r="L19" i="30"/>
  <c r="N19" i="30"/>
  <c r="L20" i="30"/>
  <c r="O20" i="30" s="1"/>
  <c r="N20" i="30"/>
  <c r="L21" i="30"/>
  <c r="N21" i="30"/>
  <c r="L22" i="30"/>
  <c r="N22" i="30"/>
  <c r="N29" i="30"/>
  <c r="O29" i="30" s="1"/>
  <c r="N30" i="30"/>
  <c r="L31" i="30"/>
  <c r="N31" i="30"/>
  <c r="L32" i="30"/>
  <c r="N32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P99" i="30"/>
  <c r="O99" i="30"/>
  <c r="J100" i="30"/>
  <c r="M100" i="30"/>
  <c r="P100" i="30"/>
  <c r="O100" i="30"/>
  <c r="J101" i="30"/>
  <c r="O101" i="30"/>
  <c r="P101" i="30"/>
  <c r="J102" i="30"/>
  <c r="M102" i="30"/>
  <c r="P102" i="30"/>
  <c r="O103" i="30"/>
  <c r="M104" i="30"/>
  <c r="O104" i="30"/>
  <c r="M111" i="30"/>
  <c r="O111" i="30"/>
  <c r="M112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O18" i="29" s="1"/>
  <c r="N18" i="29"/>
  <c r="I19" i="29"/>
  <c r="L20" i="29"/>
  <c r="N20" i="29"/>
  <c r="L21" i="29"/>
  <c r="N21" i="29"/>
  <c r="N22" i="29"/>
  <c r="O29" i="29"/>
  <c r="N30" i="29"/>
  <c r="L31" i="29"/>
  <c r="N31" i="29"/>
  <c r="L32" i="29"/>
  <c r="N32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O101" i="29"/>
  <c r="P101" i="29" s="1"/>
  <c r="J102" i="29"/>
  <c r="M102" i="29"/>
  <c r="O102" i="29"/>
  <c r="P102" i="29" s="1"/>
  <c r="M103" i="29"/>
  <c r="O103" i="29"/>
  <c r="M104" i="29"/>
  <c r="O104" i="29"/>
  <c r="P104" i="29"/>
  <c r="M111" i="29"/>
  <c r="O111" i="29"/>
  <c r="M112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O19" i="28" s="1"/>
  <c r="I20" i="28"/>
  <c r="L20" i="28"/>
  <c r="N20" i="28"/>
  <c r="L21" i="28"/>
  <c r="O21" i="28" s="1"/>
  <c r="L22" i="28"/>
  <c r="N23" i="28"/>
  <c r="N30" i="28"/>
  <c r="N31" i="28"/>
  <c r="O31" i="28" s="1"/>
  <c r="L32" i="28"/>
  <c r="N32" i="28"/>
  <c r="L33" i="28"/>
  <c r="N33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P99" i="28" s="1"/>
  <c r="O99" i="28"/>
  <c r="J100" i="28"/>
  <c r="P100" i="28"/>
  <c r="J101" i="28"/>
  <c r="J102" i="28"/>
  <c r="M102" i="28"/>
  <c r="P102" i="28"/>
  <c r="J103" i="28"/>
  <c r="M103" i="28"/>
  <c r="M104" i="28"/>
  <c r="P104" i="28" s="1"/>
  <c r="O104" i="28"/>
  <c r="M105" i="28"/>
  <c r="O105" i="28"/>
  <c r="P105" i="28" s="1"/>
  <c r="M112" i="28"/>
  <c r="O112" i="28"/>
  <c r="M113" i="28"/>
  <c r="O113" i="28"/>
  <c r="M114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O17" i="27" s="1"/>
  <c r="I18" i="27"/>
  <c r="L18" i="27"/>
  <c r="N18" i="27"/>
  <c r="O18" i="27" s="1"/>
  <c r="I19" i="27"/>
  <c r="L19" i="27"/>
  <c r="N19" i="27"/>
  <c r="L20" i="27"/>
  <c r="N20" i="27"/>
  <c r="O20" i="27" s="1"/>
  <c r="L21" i="27"/>
  <c r="L22" i="27"/>
  <c r="N22" i="27"/>
  <c r="O22" i="27" s="1"/>
  <c r="N29" i="27"/>
  <c r="N30" i="27"/>
  <c r="L31" i="27"/>
  <c r="N31" i="27"/>
  <c r="L32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C45" i="27"/>
  <c r="C46" i="27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P99" i="27"/>
  <c r="J100" i="27"/>
  <c r="M100" i="27"/>
  <c r="O100" i="27"/>
  <c r="P100" i="27"/>
  <c r="J101" i="27"/>
  <c r="M101" i="27"/>
  <c r="P101" i="27" s="1"/>
  <c r="J102" i="27"/>
  <c r="M102" i="27"/>
  <c r="O102" i="27"/>
  <c r="P102" i="27" s="1"/>
  <c r="M103" i="27"/>
  <c r="P103" i="27" s="1"/>
  <c r="O103" i="27"/>
  <c r="M104" i="27"/>
  <c r="O104" i="27"/>
  <c r="M111" i="27"/>
  <c r="O111" i="27"/>
  <c r="M112" i="27"/>
  <c r="O112" i="27"/>
  <c r="M113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N17" i="24"/>
  <c r="O17" i="24" s="1"/>
  <c r="I18" i="24"/>
  <c r="L18" i="24"/>
  <c r="N18" i="24"/>
  <c r="L19" i="24"/>
  <c r="N19" i="24"/>
  <c r="N20" i="24"/>
  <c r="O20" i="24" s="1"/>
  <c r="L21" i="24"/>
  <c r="N21" i="24"/>
  <c r="N28" i="24"/>
  <c r="O28" i="24" s="1"/>
  <c r="N29" i="24"/>
  <c r="O29" i="24" s="1"/>
  <c r="L30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C45" i="24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P99" i="24" s="1"/>
  <c r="O99" i="24"/>
  <c r="J100" i="24"/>
  <c r="M100" i="24"/>
  <c r="P100" i="24" s="1"/>
  <c r="O100" i="24"/>
  <c r="J101" i="24"/>
  <c r="M101" i="24"/>
  <c r="P101" i="24" s="1"/>
  <c r="O101" i="24"/>
  <c r="M102" i="24"/>
  <c r="O102" i="24"/>
  <c r="P102" i="24" s="1"/>
  <c r="M103" i="24"/>
  <c r="O103" i="24"/>
  <c r="M110" i="24"/>
  <c r="O110" i="24"/>
  <c r="M111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O17" i="23" s="1"/>
  <c r="I18" i="23"/>
  <c r="L18" i="23"/>
  <c r="N18" i="23"/>
  <c r="L19" i="23"/>
  <c r="N19" i="23"/>
  <c r="L20" i="23"/>
  <c r="N20" i="23"/>
  <c r="O20" i="23" s="1"/>
  <c r="L21" i="23"/>
  <c r="O21" i="23" s="1"/>
  <c r="N21" i="23"/>
  <c r="N28" i="23"/>
  <c r="O28" i="23" s="1"/>
  <c r="N29" i="23"/>
  <c r="L30" i="23"/>
  <c r="N30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P100" i="23" s="1"/>
  <c r="J101" i="23"/>
  <c r="M101" i="23"/>
  <c r="O101" i="23"/>
  <c r="P101" i="23" s="1"/>
  <c r="M102" i="23"/>
  <c r="O102" i="23"/>
  <c r="M103" i="23"/>
  <c r="O103" i="23"/>
  <c r="M110" i="23"/>
  <c r="O110" i="23"/>
  <c r="M111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O17" i="22" s="1"/>
  <c r="N17" i="22"/>
  <c r="L18" i="22"/>
  <c r="N18" i="22"/>
  <c r="O18" i="22" s="1"/>
  <c r="L19" i="22"/>
  <c r="N19" i="22"/>
  <c r="N27" i="22"/>
  <c r="O27" i="22" s="1"/>
  <c r="N28" i="22"/>
  <c r="L29" i="22"/>
  <c r="N29" i="22"/>
  <c r="L30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M99" i="22"/>
  <c r="O99" i="22"/>
  <c r="P99" i="22"/>
  <c r="J100" i="22"/>
  <c r="M100" i="22"/>
  <c r="O100" i="22"/>
  <c r="P100" i="22"/>
  <c r="M101" i="22"/>
  <c r="O101" i="22"/>
  <c r="M102" i="22"/>
  <c r="O102" i="22"/>
  <c r="M109" i="22"/>
  <c r="O109" i="22"/>
  <c r="M110" i="22"/>
  <c r="O110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O17" i="21" s="1"/>
  <c r="L18" i="21"/>
  <c r="N18" i="21"/>
  <c r="L19" i="21"/>
  <c r="L20" i="21"/>
  <c r="N27" i="21"/>
  <c r="N28" i="21"/>
  <c r="L29" i="21"/>
  <c r="N29" i="21"/>
  <c r="L30" i="21"/>
  <c r="N30" i="21"/>
  <c r="L31" i="21"/>
  <c r="N31" i="21"/>
  <c r="L32" i="21"/>
  <c r="N32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M99" i="21"/>
  <c r="O99" i="21"/>
  <c r="J100" i="21"/>
  <c r="M100" i="21"/>
  <c r="O100" i="21"/>
  <c r="P100" i="21" s="1"/>
  <c r="O101" i="21"/>
  <c r="M102" i="21"/>
  <c r="O102" i="21"/>
  <c r="M109" i="21"/>
  <c r="O109" i="21"/>
  <c r="M110" i="21"/>
  <c r="O110" i="21"/>
  <c r="M111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O17" i="20" s="1"/>
  <c r="L18" i="20"/>
  <c r="N18" i="20"/>
  <c r="L19" i="20"/>
  <c r="N19" i="20"/>
  <c r="O19" i="20" s="1"/>
  <c r="N20" i="20"/>
  <c r="O20" i="20" s="1"/>
  <c r="N27" i="20"/>
  <c r="N28" i="20"/>
  <c r="L29" i="20"/>
  <c r="N29" i="20"/>
  <c r="L30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C45" i="20"/>
  <c r="C46" i="20" s="1"/>
  <c r="C47" i="20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M99" i="20"/>
  <c r="O99" i="20"/>
  <c r="P99" i="20" s="1"/>
  <c r="J100" i="20"/>
  <c r="M100" i="20"/>
  <c r="O100" i="20"/>
  <c r="M101" i="20"/>
  <c r="O101" i="20"/>
  <c r="M102" i="20"/>
  <c r="O102" i="20"/>
  <c r="M109" i="20"/>
  <c r="O109" i="20"/>
  <c r="M110" i="20"/>
  <c r="O110" i="20"/>
  <c r="M111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O17" i="19" s="1"/>
  <c r="L18" i="19"/>
  <c r="N18" i="19"/>
  <c r="N19" i="19"/>
  <c r="N20" i="19"/>
  <c r="N27" i="19"/>
  <c r="N28" i="19"/>
  <c r="L29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C45" i="19"/>
  <c r="L45" i="19"/>
  <c r="N45" i="19"/>
  <c r="C46" i="19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M99" i="19"/>
  <c r="O99" i="19"/>
  <c r="P99" i="19" s="1"/>
  <c r="J100" i="19"/>
  <c r="M100" i="19"/>
  <c r="O100" i="19"/>
  <c r="P100" i="19" s="1"/>
  <c r="M101" i="19"/>
  <c r="O101" i="19"/>
  <c r="P101" i="19"/>
  <c r="M102" i="19"/>
  <c r="O102" i="19"/>
  <c r="M109" i="19"/>
  <c r="O109" i="19"/>
  <c r="M110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18" i="18"/>
  <c r="N19" i="18"/>
  <c r="L20" i="18"/>
  <c r="N27" i="18"/>
  <c r="N28" i="18"/>
  <c r="L29" i="18"/>
  <c r="N29" i="18"/>
  <c r="L30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C45" i="18"/>
  <c r="C46" i="18" s="1"/>
  <c r="C47" i="18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P99" i="18" s="1"/>
  <c r="J100" i="18"/>
  <c r="M100" i="18"/>
  <c r="O100" i="18"/>
  <c r="P100" i="18" s="1"/>
  <c r="M101" i="18"/>
  <c r="O101" i="18"/>
  <c r="M102" i="18"/>
  <c r="O102" i="18"/>
  <c r="M109" i="18"/>
  <c r="O109" i="18"/>
  <c r="M110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O17" i="17" s="1"/>
  <c r="N17" i="17"/>
  <c r="L18" i="17"/>
  <c r="N18" i="17"/>
  <c r="O18" i="17" s="1"/>
  <c r="L19" i="17"/>
  <c r="L20" i="17"/>
  <c r="N20" i="17"/>
  <c r="N27" i="17"/>
  <c r="N28" i="17"/>
  <c r="O28" i="17" s="1"/>
  <c r="L29" i="17"/>
  <c r="N29" i="17"/>
  <c r="L30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M99" i="17"/>
  <c r="O99" i="17"/>
  <c r="P99" i="17" s="1"/>
  <c r="J100" i="17"/>
  <c r="M100" i="17"/>
  <c r="O100" i="17"/>
  <c r="P100" i="17" s="1"/>
  <c r="M101" i="17"/>
  <c r="O101" i="17"/>
  <c r="M102" i="17"/>
  <c r="O102" i="17"/>
  <c r="M109" i="17"/>
  <c r="O109" i="17"/>
  <c r="M110" i="17"/>
  <c r="O110" i="17"/>
  <c r="M111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6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O17" i="3" s="1"/>
  <c r="N18" i="3"/>
  <c r="O18" i="3" s="1"/>
  <c r="L20" i="3"/>
  <c r="N20" i="3"/>
  <c r="N27" i="3"/>
  <c r="N28" i="3"/>
  <c r="O28" i="3" s="1"/>
  <c r="L29" i="3"/>
  <c r="N29" i="3"/>
  <c r="L30" i="3"/>
  <c r="N30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C45" i="3"/>
  <c r="C46" i="3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P99" i="3" s="1"/>
  <c r="J100" i="3"/>
  <c r="M100" i="3"/>
  <c r="O100" i="3"/>
  <c r="M101" i="3"/>
  <c r="O101" i="3"/>
  <c r="M109" i="3"/>
  <c r="O109" i="3"/>
  <c r="M110" i="3"/>
  <c r="O110" i="3"/>
  <c r="M111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F18" i="2" s="1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F18" i="1" s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P100" i="29"/>
  <c r="O20" i="31"/>
  <c r="O18" i="32"/>
  <c r="P99" i="34"/>
  <c r="C45" i="53"/>
  <c r="C46" i="53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P99" i="29"/>
  <c r="O17" i="29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B18" i="56"/>
  <c r="B18" i="46"/>
  <c r="P99" i="45"/>
  <c r="P100" i="44"/>
  <c r="P100" i="42"/>
  <c r="B20" i="42"/>
  <c r="O19" i="42"/>
  <c r="P100" i="39"/>
  <c r="O19" i="39"/>
  <c r="B20" i="39"/>
  <c r="P102" i="34"/>
  <c r="B103" i="32"/>
  <c r="B22" i="32"/>
  <c r="P103" i="30"/>
  <c r="O22" i="30"/>
  <c r="B24" i="28"/>
  <c r="O21" i="24"/>
  <c r="P102" i="23"/>
  <c r="P101" i="22"/>
  <c r="P101" i="20"/>
  <c r="P101" i="18"/>
  <c r="P101" i="17"/>
  <c r="O20" i="17"/>
  <c r="P101" i="3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P102" i="17"/>
  <c r="B22" i="17"/>
  <c r="P102" i="3"/>
  <c r="B103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C100" i="63"/>
  <c r="C101" i="63" s="1"/>
  <c r="C102" i="63" s="1"/>
  <c r="C103" i="63" s="1"/>
  <c r="C104" i="63"/>
  <c r="C105" i="63" s="1"/>
  <c r="C106" i="63" s="1"/>
  <c r="C107" i="63" s="1"/>
  <c r="C108" i="63"/>
  <c r="C109" i="63" s="1"/>
  <c r="C110" i="63" s="1"/>
  <c r="C111" i="63" s="1"/>
  <c r="C112" i="63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O20" i="43"/>
  <c r="B20" i="45"/>
  <c r="O18" i="46"/>
  <c r="O18" i="53"/>
  <c r="B19" i="55"/>
  <c r="B18" i="60"/>
  <c r="P99" i="58"/>
  <c r="P99" i="57"/>
  <c r="P99" i="56"/>
  <c r="P99" i="54"/>
  <c r="P100" i="45"/>
  <c r="P101" i="44"/>
  <c r="P101" i="43"/>
  <c r="P101" i="41"/>
  <c r="P103" i="34"/>
  <c r="B104" i="32"/>
  <c r="P103" i="31"/>
  <c r="P104" i="30"/>
  <c r="P104" i="27"/>
  <c r="P103" i="23"/>
  <c r="P102" i="22"/>
  <c r="P102" i="21"/>
  <c r="B103" i="20"/>
  <c r="P102" i="20"/>
  <c r="P102" i="19"/>
  <c r="P102" i="18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O19" i="53"/>
  <c r="P100" i="46"/>
  <c r="B22" i="44"/>
  <c r="P102" i="42"/>
  <c r="P102" i="41"/>
  <c r="O23" i="32"/>
  <c r="P104" i="31"/>
  <c r="B25" i="30"/>
  <c r="B106" i="29"/>
  <c r="P106" i="28"/>
  <c r="B24" i="24"/>
  <c r="B24" i="23"/>
  <c r="P103" i="22"/>
  <c r="B104" i="22"/>
  <c r="P103" i="21"/>
  <c r="P103" i="18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99" i="71"/>
  <c r="C99" i="69"/>
  <c r="K17" i="74"/>
  <c r="L17" i="74" s="1"/>
  <c r="K17" i="73"/>
  <c r="L17" i="73" s="1"/>
  <c r="K17" i="71"/>
  <c r="L17" i="71" s="1"/>
  <c r="M17" i="71"/>
  <c r="N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100" i="7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100" i="70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K18" i="74"/>
  <c r="L18" i="74" s="1"/>
  <c r="M17" i="73"/>
  <c r="N17" i="73" s="1"/>
  <c r="K18" i="73"/>
  <c r="L18" i="73" s="1"/>
  <c r="K17" i="72"/>
  <c r="L17" i="72" s="1"/>
  <c r="O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/>
  <c r="M18" i="72"/>
  <c r="N18" i="72" s="1"/>
  <c r="O18" i="72" s="1"/>
  <c r="K19" i="71"/>
  <c r="L19" i="71" s="1"/>
  <c r="M17" i="70"/>
  <c r="N17" i="70" s="1"/>
  <c r="O17" i="70" s="1"/>
  <c r="K18" i="70"/>
  <c r="L18" i="70" s="1"/>
  <c r="B100" i="69"/>
  <c r="K19" i="74"/>
  <c r="L19" i="74" s="1"/>
  <c r="K19" i="73"/>
  <c r="L19" i="73" s="1"/>
  <c r="K19" i="72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O19" i="73" s="1"/>
  <c r="L19" i="72"/>
  <c r="M19" i="72"/>
  <c r="N19" i="72" s="1"/>
  <c r="K20" i="71"/>
  <c r="L20" i="71" s="1"/>
  <c r="K19" i="70"/>
  <c r="L19" i="70" s="1"/>
  <c r="B19" i="74"/>
  <c r="B101" i="69"/>
  <c r="K20" i="74"/>
  <c r="L20" i="74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O20" i="74" s="1"/>
  <c r="M20" i="73"/>
  <c r="N20" i="73" s="1"/>
  <c r="O20" i="73" s="1"/>
  <c r="K21" i="71"/>
  <c r="L21" i="71" s="1"/>
  <c r="O21" i="71" s="1"/>
  <c r="M20" i="70"/>
  <c r="N20" i="70" s="1"/>
  <c r="O20" i="70" s="1"/>
  <c r="B102" i="69"/>
  <c r="K21" i="73"/>
  <c r="L21" i="73" s="1"/>
  <c r="M21" i="71"/>
  <c r="N21" i="71" s="1"/>
  <c r="K21" i="70"/>
  <c r="L21" i="70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O22" i="70" s="1"/>
  <c r="B22" i="73"/>
  <c r="B22" i="71"/>
  <c r="B22" i="70"/>
  <c r="B22" i="69"/>
  <c r="K23" i="71"/>
  <c r="M23" i="70"/>
  <c r="N23" i="70" s="1"/>
  <c r="B104" i="69"/>
  <c r="L23" i="71"/>
  <c r="M23" i="71"/>
  <c r="N23" i="71" s="1"/>
  <c r="K24" i="70"/>
  <c r="B23" i="71"/>
  <c r="B23" i="70"/>
  <c r="B23" i="69"/>
  <c r="L24" i="70"/>
  <c r="M24" i="70"/>
  <c r="N24" i="70" s="1"/>
  <c r="B105" i="69"/>
  <c r="B24" i="71"/>
  <c r="B24" i="70"/>
  <c r="B24" i="69"/>
  <c r="B106" i="69"/>
  <c r="B25" i="70"/>
  <c r="B25" i="69"/>
  <c r="O18" i="69"/>
  <c r="O23" i="69"/>
  <c r="L102" i="39"/>
  <c r="M102" i="39" s="1"/>
  <c r="N102" i="39"/>
  <c r="O102" i="39" s="1"/>
  <c r="P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O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8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C45" i="58"/>
  <c r="C46" i="58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B105" i="19"/>
  <c r="B21" i="58"/>
  <c r="B107" i="69"/>
  <c r="B100" i="67"/>
  <c r="J99" i="67"/>
  <c r="N99" i="67"/>
  <c r="O99" i="67" s="1"/>
  <c r="L99" i="67"/>
  <c r="M99" i="67" s="1"/>
  <c r="P102" i="72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/>
  <c r="J107" i="27"/>
  <c r="J106" i="23"/>
  <c r="J106" i="24"/>
  <c r="J101" i="59"/>
  <c r="J102" i="54"/>
  <c r="J107" i="69"/>
  <c r="J102" i="46"/>
  <c r="J105" i="17"/>
  <c r="N102" i="58"/>
  <c r="O102" i="58" s="1"/>
  <c r="P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C100" i="86"/>
  <c r="C101" i="86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O17" i="82"/>
  <c r="P99" i="79"/>
  <c r="P99" i="75"/>
  <c r="O23" i="44"/>
  <c r="O27" i="28"/>
  <c r="B25" i="22"/>
  <c r="O17" i="85"/>
  <c r="C45" i="13"/>
  <c r="C46" i="13"/>
  <c r="C47" i="13"/>
  <c r="C48" i="13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O56" i="67"/>
  <c r="I12" i="88"/>
  <c r="I13" i="88" s="1"/>
  <c r="I12" i="62"/>
  <c r="I13" i="62" s="1"/>
  <c r="I12" i="77"/>
  <c r="I13" i="77" s="1"/>
  <c r="I10" i="83"/>
  <c r="B104" i="45"/>
  <c r="O24" i="46"/>
  <c r="O48" i="67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T12" i="36"/>
  <c r="P93" i="36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B18" i="91"/>
  <c r="O67" i="89"/>
  <c r="O17" i="88"/>
  <c r="B18" i="88"/>
  <c r="O17" i="87"/>
  <c r="O18" i="85"/>
  <c r="B19" i="82"/>
  <c r="P99" i="81"/>
  <c r="B19" i="80"/>
  <c r="P100" i="79"/>
  <c r="P100" i="78"/>
  <c r="P100" i="77"/>
  <c r="B20" i="77"/>
  <c r="P100" i="75"/>
  <c r="B105" i="74"/>
  <c r="O42" i="67"/>
  <c r="O46" i="67"/>
  <c r="O66" i="67"/>
  <c r="B102" i="66"/>
  <c r="B21" i="66"/>
  <c r="B21" i="65"/>
  <c r="B103" i="64"/>
  <c r="B103" i="61"/>
  <c r="B104" i="58"/>
  <c r="B23" i="58"/>
  <c r="B23" i="57"/>
  <c r="B23" i="55"/>
  <c r="P102" i="46"/>
  <c r="P103" i="46"/>
  <c r="B23" i="46"/>
  <c r="B24" i="45"/>
  <c r="B106" i="39"/>
  <c r="B27" i="31"/>
  <c r="B29" i="28"/>
  <c r="B27" i="24"/>
  <c r="B26" i="20"/>
  <c r="B26" i="18"/>
  <c r="P106" i="3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E13" i="36"/>
  <c r="B106" i="43"/>
  <c r="P100" i="82"/>
  <c r="B104" i="54"/>
  <c r="P99" i="91"/>
  <c r="B100" i="85"/>
  <c r="B106" i="41"/>
  <c r="O38" i="67"/>
  <c r="O19" i="89"/>
  <c r="C99" i="96"/>
  <c r="B101" i="85"/>
  <c r="B109" i="30"/>
  <c r="O34" i="67"/>
  <c r="O21" i="86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O17" i="91" s="1"/>
  <c r="B18" i="90"/>
  <c r="O17" i="90"/>
  <c r="O19" i="90"/>
  <c r="O17" i="89"/>
  <c r="B19" i="84"/>
  <c r="B108" i="17"/>
  <c r="B104" i="62"/>
  <c r="J106" i="42"/>
  <c r="B100" i="90"/>
  <c r="B105" i="57"/>
  <c r="J103" i="59"/>
  <c r="B100" i="86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P99" i="67"/>
  <c r="P100" i="3"/>
  <c r="O18" i="73"/>
  <c r="P103" i="24"/>
  <c r="O20" i="28"/>
  <c r="P103" i="29"/>
  <c r="O21" i="29"/>
  <c r="P102" i="31"/>
  <c r="P101" i="34"/>
  <c r="O23" i="27"/>
  <c r="O20" i="42"/>
  <c r="O24" i="29"/>
  <c r="P104" i="32"/>
  <c r="O22" i="67"/>
  <c r="P103" i="19"/>
  <c r="P103" i="20"/>
  <c r="P100" i="58"/>
  <c r="P99" i="62"/>
  <c r="O21" i="39"/>
  <c r="P100" i="55"/>
  <c r="P99" i="61"/>
  <c r="P104" i="17"/>
  <c r="P101" i="61"/>
  <c r="O17" i="79"/>
  <c r="O25" i="29"/>
  <c r="P103" i="41"/>
  <c r="P105" i="32"/>
  <c r="P103" i="43"/>
  <c r="P100" i="64"/>
  <c r="P99" i="68"/>
  <c r="O17" i="78"/>
  <c r="O25" i="27"/>
  <c r="P102" i="45"/>
  <c r="P99" i="66"/>
  <c r="P100" i="83"/>
  <c r="P107" i="29"/>
  <c r="P106" i="31"/>
  <c r="P106" i="34"/>
  <c r="P105" i="3"/>
  <c r="P104" i="39"/>
  <c r="P104" i="42"/>
  <c r="P102" i="54"/>
  <c r="P101" i="64"/>
  <c r="O19" i="67"/>
  <c r="O26" i="69"/>
  <c r="P99" i="85"/>
  <c r="P100" i="67"/>
  <c r="P106" i="18"/>
  <c r="P107" i="34"/>
  <c r="O22" i="57"/>
  <c r="P105" i="44"/>
  <c r="P106" i="22"/>
  <c r="P108" i="29"/>
  <c r="P105" i="39"/>
  <c r="P103" i="53"/>
  <c r="P103" i="57"/>
  <c r="P102" i="59"/>
  <c r="P102" i="63"/>
  <c r="P101" i="65"/>
  <c r="O20" i="67"/>
  <c r="P101" i="67"/>
  <c r="P105" i="73"/>
  <c r="P108" i="69"/>
  <c r="P107" i="71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O22" i="65"/>
  <c r="O62" i="67"/>
  <c r="O19" i="92"/>
  <c r="O17" i="96"/>
  <c r="O28" i="96"/>
  <c r="B18" i="93"/>
  <c r="P99" i="92"/>
  <c r="P99" i="90"/>
  <c r="P99" i="89"/>
  <c r="O19" i="88"/>
  <c r="P99" i="88"/>
  <c r="O23" i="87"/>
  <c r="P99" i="86"/>
  <c r="P100" i="85"/>
  <c r="B101" i="83"/>
  <c r="O20" i="83"/>
  <c r="B20" i="83"/>
  <c r="B101" i="82"/>
  <c r="B20" i="82"/>
  <c r="P100" i="80"/>
  <c r="B102" i="79"/>
  <c r="B21" i="75"/>
  <c r="B106" i="74"/>
  <c r="B105" i="72"/>
  <c r="O29" i="71"/>
  <c r="O57" i="70"/>
  <c r="O29" i="69"/>
  <c r="B22" i="68"/>
  <c r="B103" i="67"/>
  <c r="O24" i="67"/>
  <c r="O60" i="67"/>
  <c r="O44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P107" i="22"/>
  <c r="B27" i="21"/>
  <c r="B27" i="20"/>
  <c r="B108" i="19"/>
  <c r="B23" i="66"/>
  <c r="B18" i="96"/>
  <c r="B18" i="95"/>
  <c r="B19" i="90"/>
  <c r="B20" i="88"/>
  <c r="B19" i="88"/>
  <c r="O20" i="80"/>
  <c r="B20" i="90"/>
  <c r="C100" i="36"/>
  <c r="F100" i="36"/>
  <c r="N100" i="36"/>
  <c r="O100" i="36"/>
  <c r="D100" i="36"/>
  <c r="E100" i="36"/>
  <c r="O70" i="67" l="1"/>
  <c r="O27" i="67"/>
  <c r="O61" i="67"/>
  <c r="P115" i="81"/>
  <c r="P109" i="95"/>
  <c r="P111" i="95"/>
  <c r="P117" i="95"/>
  <c r="P119" i="95"/>
  <c r="P125" i="95"/>
  <c r="P127" i="95"/>
  <c r="O62" i="96"/>
  <c r="O64" i="96"/>
  <c r="O66" i="96"/>
  <c r="O64" i="60"/>
  <c r="O47" i="64"/>
  <c r="O55" i="75"/>
  <c r="O69" i="78"/>
  <c r="O72" i="84"/>
  <c r="F48" i="1"/>
  <c r="F52" i="1" s="1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1" i="25"/>
  <c r="O21" i="25"/>
  <c r="O71" i="26"/>
  <c r="O69" i="26"/>
  <c r="O67" i="26"/>
  <c r="O65" i="26"/>
  <c r="O63" i="26"/>
  <c r="O61" i="26"/>
  <c r="O59" i="26"/>
  <c r="O41" i="26"/>
  <c r="O39" i="26"/>
  <c r="O37" i="26"/>
  <c r="O33" i="26"/>
  <c r="O25" i="26"/>
  <c r="O23" i="26"/>
  <c r="O21" i="26"/>
  <c r="O69" i="28"/>
  <c r="O65" i="28"/>
  <c r="O61" i="28"/>
  <c r="O57" i="28"/>
  <c r="O55" i="28"/>
  <c r="O53" i="28"/>
  <c r="O51" i="28"/>
  <c r="O49" i="28"/>
  <c r="O47" i="28"/>
  <c r="O45" i="28"/>
  <c r="O35" i="28"/>
  <c r="O33" i="28"/>
  <c r="O62" i="29"/>
  <c r="O72" i="35"/>
  <c r="O70" i="35"/>
  <c r="O68" i="35"/>
  <c r="O64" i="35"/>
  <c r="O60" i="35"/>
  <c r="O52" i="35"/>
  <c r="O48" i="35"/>
  <c r="O46" i="35"/>
  <c r="O42" i="35"/>
  <c r="O40" i="35"/>
  <c r="O38" i="35"/>
  <c r="O36" i="35"/>
  <c r="O34" i="35"/>
  <c r="O32" i="35"/>
  <c r="O28" i="35"/>
  <c r="O35" i="72"/>
  <c r="O53" i="72"/>
  <c r="O57" i="72"/>
  <c r="O51" i="81"/>
  <c r="O37" i="82"/>
  <c r="O36" i="17"/>
  <c r="O61" i="27"/>
  <c r="O44" i="24"/>
  <c r="O42" i="24"/>
  <c r="O38" i="24"/>
  <c r="O36" i="24"/>
  <c r="O34" i="24"/>
  <c r="O32" i="24"/>
  <c r="O37" i="25"/>
  <c r="O35" i="25"/>
  <c r="O33" i="25"/>
  <c r="O29" i="25"/>
  <c r="O23" i="25"/>
  <c r="O57" i="26"/>
  <c r="O55" i="26"/>
  <c r="O53" i="26"/>
  <c r="O51" i="26"/>
  <c r="O49" i="26"/>
  <c r="O47" i="26"/>
  <c r="O31" i="26"/>
  <c r="C8" i="1"/>
  <c r="O44" i="17"/>
  <c r="O71" i="20"/>
  <c r="O53" i="21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36" i="59"/>
  <c r="O29" i="64"/>
  <c r="O31" i="64"/>
  <c r="O43" i="64"/>
  <c r="O55" i="64"/>
  <c r="O46" i="69"/>
  <c r="O56" i="69"/>
  <c r="O70" i="69"/>
  <c r="O50" i="72"/>
  <c r="O52" i="72"/>
  <c r="O62" i="72"/>
  <c r="O36" i="81"/>
  <c r="O26" i="82"/>
  <c r="O32" i="82"/>
  <c r="O34" i="82"/>
  <c r="O38" i="82"/>
  <c r="O68" i="82"/>
  <c r="O70" i="82"/>
  <c r="O23" i="88"/>
  <c r="O39" i="88"/>
  <c r="O63" i="88"/>
  <c r="O33" i="90"/>
  <c r="O47" i="90"/>
  <c r="O72" i="95"/>
  <c r="O17" i="25"/>
  <c r="O41" i="74"/>
  <c r="O70" i="13"/>
  <c r="O68" i="13"/>
  <c r="O66" i="13"/>
  <c r="O64" i="13"/>
  <c r="O62" i="13"/>
  <c r="O60" i="13"/>
  <c r="O58" i="13"/>
  <c r="O56" i="13"/>
  <c r="O54" i="13"/>
  <c r="O52" i="13"/>
  <c r="O50" i="13"/>
  <c r="O48" i="13"/>
  <c r="O34" i="13"/>
  <c r="O22" i="13"/>
  <c r="O44" i="23"/>
  <c r="O59" i="59"/>
  <c r="O27" i="60"/>
  <c r="O45" i="60"/>
  <c r="O57" i="61"/>
  <c r="O65" i="79"/>
  <c r="O69" i="79"/>
  <c r="O18" i="74"/>
  <c r="O65" i="67"/>
  <c r="O20" i="66"/>
  <c r="O20" i="96"/>
  <c r="O30" i="96"/>
  <c r="O21" i="94"/>
  <c r="O55" i="94"/>
  <c r="O38" i="87"/>
  <c r="O64" i="87"/>
  <c r="O72" i="87"/>
  <c r="O18" i="83"/>
  <c r="O48" i="83"/>
  <c r="O52" i="83"/>
  <c r="O60" i="83"/>
  <c r="O66" i="83"/>
  <c r="O68" i="83"/>
  <c r="O70" i="83"/>
  <c r="O52" i="82"/>
  <c r="O22" i="80"/>
  <c r="O24" i="80"/>
  <c r="O28" i="80"/>
  <c r="O42" i="80"/>
  <c r="O44" i="80"/>
  <c r="O48" i="80"/>
  <c r="O54" i="80"/>
  <c r="O56" i="80"/>
  <c r="O58" i="80"/>
  <c r="O60" i="80"/>
  <c r="O19" i="79"/>
  <c r="O43" i="79"/>
  <c r="O49" i="79"/>
  <c r="O59" i="79"/>
  <c r="O18" i="77"/>
  <c r="O29" i="77"/>
  <c r="O41" i="77"/>
  <c r="O17" i="76"/>
  <c r="O19" i="75"/>
  <c r="O19" i="74"/>
  <c r="O47" i="74"/>
  <c r="O55" i="74"/>
  <c r="O69" i="74"/>
  <c r="O17" i="74"/>
  <c r="O24" i="74"/>
  <c r="O21" i="73"/>
  <c r="O46" i="73"/>
  <c r="O50" i="73"/>
  <c r="O56" i="73"/>
  <c r="O24" i="73"/>
  <c r="O71" i="72"/>
  <c r="O22" i="71"/>
  <c r="O23" i="70"/>
  <c r="O18" i="70"/>
  <c r="O21" i="69"/>
  <c r="O20" i="69"/>
  <c r="O40" i="69"/>
  <c r="O24" i="69"/>
  <c r="O19" i="65"/>
  <c r="O20" i="65"/>
  <c r="O18" i="64"/>
  <c r="O17" i="60"/>
  <c r="O18" i="61"/>
  <c r="O20" i="61"/>
  <c r="O19" i="59"/>
  <c r="O17" i="58"/>
  <c r="O20" i="58"/>
  <c r="O18" i="57"/>
  <c r="O71" i="57"/>
  <c r="O37" i="57"/>
  <c r="O71" i="56"/>
  <c r="O69" i="56"/>
  <c r="O67" i="56"/>
  <c r="O65" i="56"/>
  <c r="O59" i="56"/>
  <c r="O57" i="56"/>
  <c r="O55" i="56"/>
  <c r="O49" i="56"/>
  <c r="O47" i="56"/>
  <c r="O45" i="56"/>
  <c r="O35" i="56"/>
  <c r="O27" i="56"/>
  <c r="O22" i="55"/>
  <c r="O21" i="54"/>
  <c r="O22" i="54"/>
  <c r="O17" i="54"/>
  <c r="O21" i="53"/>
  <c r="O20" i="53"/>
  <c r="O22" i="46"/>
  <c r="O19" i="46"/>
  <c r="O20" i="45"/>
  <c r="O18" i="45"/>
  <c r="O19" i="45"/>
  <c r="O23" i="43"/>
  <c r="O18" i="43"/>
  <c r="O21" i="42"/>
  <c r="O17" i="41"/>
  <c r="O19" i="41"/>
  <c r="O18" i="41"/>
  <c r="O23" i="34"/>
  <c r="O19" i="32"/>
  <c r="O18" i="31"/>
  <c r="O26" i="31"/>
  <c r="O26" i="30"/>
  <c r="O21" i="30"/>
  <c r="O22" i="28"/>
  <c r="O23" i="28"/>
  <c r="O26" i="27"/>
  <c r="O28" i="27"/>
  <c r="O19" i="24"/>
  <c r="O23" i="24"/>
  <c r="O18" i="24"/>
  <c r="O19" i="23"/>
  <c r="O25" i="22"/>
  <c r="O19" i="22"/>
  <c r="O18" i="21"/>
  <c r="O23" i="21"/>
  <c r="O22" i="21"/>
  <c r="O22" i="20"/>
  <c r="O25" i="19"/>
  <c r="O20" i="19"/>
  <c r="O21" i="19"/>
  <c r="O24" i="19"/>
  <c r="O25" i="18"/>
  <c r="O18" i="18"/>
  <c r="O23" i="18"/>
  <c r="O24" i="18"/>
  <c r="O62" i="17"/>
  <c r="O19" i="17"/>
  <c r="O23" i="17"/>
  <c r="O25" i="17"/>
  <c r="O19" i="3"/>
  <c r="O48" i="17"/>
  <c r="O46" i="17"/>
  <c r="O34" i="17"/>
  <c r="O60" i="18"/>
  <c r="O60" i="25"/>
  <c r="O56" i="25"/>
  <c r="O44" i="25"/>
  <c r="O20" i="25"/>
  <c r="O46" i="26"/>
  <c r="O20" i="26"/>
  <c r="O70" i="31"/>
  <c r="O68" i="31"/>
  <c r="O48" i="31"/>
  <c r="O44" i="31"/>
  <c r="O42" i="31"/>
  <c r="O38" i="31"/>
  <c r="O36" i="31"/>
  <c r="O30" i="31"/>
  <c r="O35" i="74"/>
  <c r="O37" i="74"/>
  <c r="C22" i="1"/>
  <c r="I12" i="96"/>
  <c r="I13" i="96" s="1"/>
  <c r="I10" i="73"/>
  <c r="I12" i="71"/>
  <c r="I13" i="71" s="1"/>
  <c r="I12" i="78"/>
  <c r="I13" i="78" s="1"/>
  <c r="I12" i="72"/>
  <c r="I13" i="72" s="1"/>
  <c r="I12" i="32"/>
  <c r="I13" i="32" s="1"/>
  <c r="I10" i="13"/>
  <c r="D94" i="13" s="1"/>
  <c r="O62" i="34"/>
  <c r="O62" i="44"/>
  <c r="O43" i="70"/>
  <c r="O45" i="70"/>
  <c r="O55" i="70"/>
  <c r="O63" i="70"/>
  <c r="O65" i="70"/>
  <c r="O39" i="74"/>
  <c r="O49" i="74"/>
  <c r="O51" i="74"/>
  <c r="O53" i="74"/>
  <c r="O65" i="74"/>
  <c r="A2" i="1"/>
  <c r="A2" i="2" s="1"/>
  <c r="I12" i="39"/>
  <c r="I13" i="39" s="1"/>
  <c r="I12" i="65"/>
  <c r="I13" i="65" s="1"/>
  <c r="I12" i="84"/>
  <c r="I13" i="84" s="1"/>
  <c r="B20" i="84" s="1"/>
  <c r="I12" i="75"/>
  <c r="I13" i="75" s="1"/>
  <c r="I10" i="33"/>
  <c r="D94" i="33" s="1"/>
  <c r="I12" i="93"/>
  <c r="I13" i="93" s="1"/>
  <c r="C61" i="1"/>
  <c r="C73" i="1"/>
  <c r="I10" i="75"/>
  <c r="D94" i="75" s="1"/>
  <c r="C76" i="1"/>
  <c r="I10" i="46"/>
  <c r="D94" i="46" s="1"/>
  <c r="I12" i="22"/>
  <c r="I13" i="22" s="1"/>
  <c r="I12" i="69"/>
  <c r="I13" i="69" s="1"/>
  <c r="I12" i="34"/>
  <c r="I13" i="34" s="1"/>
  <c r="I12" i="60"/>
  <c r="I13" i="60" s="1"/>
  <c r="I12" i="74"/>
  <c r="I13" i="74" s="1"/>
  <c r="O71" i="33"/>
  <c r="O39" i="33"/>
  <c r="O35" i="33"/>
  <c r="O43" i="35"/>
  <c r="O55" i="46"/>
  <c r="P151" i="55"/>
  <c r="P145" i="55"/>
  <c r="P139" i="55"/>
  <c r="P137" i="55"/>
  <c r="P135" i="55"/>
  <c r="P133" i="55"/>
  <c r="P131" i="55"/>
  <c r="P117" i="55"/>
  <c r="P115" i="55"/>
  <c r="P113" i="55"/>
  <c r="P111" i="55"/>
  <c r="P109" i="55"/>
  <c r="P107" i="55"/>
  <c r="O33" i="13"/>
  <c r="O39" i="22"/>
  <c r="O55" i="42"/>
  <c r="E18" i="13"/>
  <c r="F18" i="13" s="1"/>
  <c r="D19" i="13" s="1"/>
  <c r="B19" i="13" s="1"/>
  <c r="O62" i="80"/>
  <c r="O65" i="90"/>
  <c r="O59" i="92"/>
  <c r="O59" i="42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0" i="66"/>
  <c r="O70" i="66"/>
  <c r="O66" i="75"/>
  <c r="O33" i="80"/>
  <c r="O35" i="80"/>
  <c r="O37" i="80"/>
  <c r="O51" i="80"/>
  <c r="O53" i="80"/>
  <c r="O71" i="80"/>
  <c r="O24" i="85"/>
  <c r="O46" i="85"/>
  <c r="B18" i="25"/>
  <c r="E18" i="25"/>
  <c r="F18" i="25" s="1"/>
  <c r="O50" i="34"/>
  <c r="F88" i="1"/>
  <c r="F89" i="1" s="1"/>
  <c r="F91" i="1" s="1"/>
  <c r="F92" i="1" s="1"/>
  <c r="F93" i="1" s="1"/>
  <c r="D13" i="56" s="1"/>
  <c r="I14" i="56" s="1"/>
  <c r="O59" i="64"/>
  <c r="O63" i="64"/>
  <c r="O30" i="71"/>
  <c r="O32" i="71"/>
  <c r="O34" i="71"/>
  <c r="O36" i="71"/>
  <c r="O38" i="71"/>
  <c r="O48" i="71"/>
  <c r="O50" i="71"/>
  <c r="O52" i="71"/>
  <c r="O54" i="71"/>
  <c r="O58" i="71"/>
  <c r="O62" i="71"/>
  <c r="O64" i="71"/>
  <c r="O66" i="71"/>
  <c r="O68" i="71"/>
  <c r="O70" i="71"/>
  <c r="O72" i="71"/>
  <c r="O69" i="81"/>
  <c r="O32" i="84"/>
  <c r="O42" i="84"/>
  <c r="O62" i="86"/>
  <c r="O64" i="86"/>
  <c r="O70" i="86"/>
  <c r="E18" i="33"/>
  <c r="F18" i="33" s="1"/>
  <c r="D19" i="33" s="1"/>
  <c r="C80" i="1"/>
  <c r="C28" i="1"/>
  <c r="C59" i="1"/>
  <c r="I10" i="28"/>
  <c r="D94" i="28" s="1"/>
  <c r="C79" i="1"/>
  <c r="C39" i="1"/>
  <c r="I10" i="17"/>
  <c r="I10" i="56"/>
  <c r="D92" i="56" s="1"/>
  <c r="B105" i="56" s="1"/>
  <c r="I10" i="61"/>
  <c r="I12" i="27"/>
  <c r="I13" i="27" s="1"/>
  <c r="I12" i="35"/>
  <c r="I13" i="35" s="1"/>
  <c r="H21" i="35" s="1"/>
  <c r="I12" i="92"/>
  <c r="I13" i="92" s="1"/>
  <c r="I12" i="31"/>
  <c r="I13" i="31" s="1"/>
  <c r="I12" i="61"/>
  <c r="I13" i="61" s="1"/>
  <c r="I12" i="64"/>
  <c r="I13" i="64" s="1"/>
  <c r="I12" i="58"/>
  <c r="I13" i="58" s="1"/>
  <c r="I12" i="25"/>
  <c r="I12" i="28"/>
  <c r="I13" i="28" s="1"/>
  <c r="I12" i="67"/>
  <c r="I13" i="67" s="1"/>
  <c r="I12" i="83"/>
  <c r="I13" i="83" s="1"/>
  <c r="I12" i="18"/>
  <c r="I13" i="18" s="1"/>
  <c r="I12" i="89"/>
  <c r="I13" i="89" s="1"/>
  <c r="I12" i="66"/>
  <c r="I13" i="66" s="1"/>
  <c r="I12" i="20"/>
  <c r="I13" i="20" s="1"/>
  <c r="I12" i="26"/>
  <c r="I13" i="26" s="1"/>
  <c r="H17" i="26" s="1"/>
  <c r="N17" i="26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I12" i="33"/>
  <c r="I12" i="42"/>
  <c r="I13" i="42" s="1"/>
  <c r="F14" i="1"/>
  <c r="E19" i="1" s="1"/>
  <c r="F19" i="1" s="1"/>
  <c r="I12" i="68"/>
  <c r="I13" i="68" s="1"/>
  <c r="I12" i="99"/>
  <c r="I12" i="98"/>
  <c r="I12" i="97"/>
  <c r="C50" i="1"/>
  <c r="C14" i="1"/>
  <c r="C10" i="1"/>
  <c r="I12" i="95"/>
  <c r="I13" i="95" s="1"/>
  <c r="C62" i="1"/>
  <c r="C55" i="1"/>
  <c r="I10" i="35"/>
  <c r="D93" i="35" s="1"/>
  <c r="C99" i="35" s="1"/>
  <c r="I10" i="20"/>
  <c r="D93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I10" i="85"/>
  <c r="D94" i="85" s="1"/>
  <c r="I12" i="3"/>
  <c r="I13" i="3" s="1"/>
  <c r="I12" i="76"/>
  <c r="I13" i="76" s="1"/>
  <c r="I12" i="85"/>
  <c r="I13" i="85" s="1"/>
  <c r="I12" i="23"/>
  <c r="I13" i="23" s="1"/>
  <c r="I12" i="30"/>
  <c r="I13" i="30" s="1"/>
  <c r="I12" i="21"/>
  <c r="I13" i="21" s="1"/>
  <c r="I12" i="45"/>
  <c r="I13" i="45" s="1"/>
  <c r="I12" i="19"/>
  <c r="I13" i="19" s="1"/>
  <c r="I12" i="79"/>
  <c r="I12" i="17"/>
  <c r="I13" i="17" s="1"/>
  <c r="I12" i="90"/>
  <c r="I13" i="90" s="1"/>
  <c r="I12" i="29"/>
  <c r="I13" i="29" s="1"/>
  <c r="I12" i="43"/>
  <c r="I13" i="43" s="1"/>
  <c r="I10" i="89"/>
  <c r="D94" i="89" s="1"/>
  <c r="I12" i="44"/>
  <c r="I13" i="44" s="1"/>
  <c r="I12" i="87"/>
  <c r="I13" i="87" s="1"/>
  <c r="O56" i="17"/>
  <c r="O54" i="17"/>
  <c r="O52" i="17"/>
  <c r="O42" i="17"/>
  <c r="O40" i="17"/>
  <c r="O32" i="17"/>
  <c r="O62" i="18"/>
  <c r="O56" i="18"/>
  <c r="O52" i="18"/>
  <c r="O50" i="18"/>
  <c r="O46" i="18"/>
  <c r="O29" i="18"/>
  <c r="O65" i="21"/>
  <c r="O43" i="24"/>
  <c r="O41" i="24"/>
  <c r="O39" i="24"/>
  <c r="O37" i="24"/>
  <c r="O33" i="24"/>
  <c r="O31" i="24"/>
  <c r="O70" i="25"/>
  <c r="C82" i="1"/>
  <c r="C77" i="1"/>
  <c r="I12" i="94"/>
  <c r="I13" i="94" s="1"/>
  <c r="I10" i="74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2" i="55"/>
  <c r="I13" i="55" s="1"/>
  <c r="I12" i="63"/>
  <c r="I13" i="63" s="1"/>
  <c r="I12" i="81"/>
  <c r="I13" i="81" s="1"/>
  <c r="I12" i="46"/>
  <c r="I13" i="46" s="1"/>
  <c r="I12" i="86"/>
  <c r="I13" i="86" s="1"/>
  <c r="I12" i="82"/>
  <c r="I13" i="82" s="1"/>
  <c r="I12" i="80"/>
  <c r="I13" i="80" s="1"/>
  <c r="I12" i="56"/>
  <c r="I13" i="56" s="1"/>
  <c r="I12" i="53"/>
  <c r="I13" i="53" s="1"/>
  <c r="I12" i="13"/>
  <c r="I12" i="70"/>
  <c r="I13" i="70" s="1"/>
  <c r="I12" i="41"/>
  <c r="I13" i="41" s="1"/>
  <c r="I12" i="73"/>
  <c r="I13" i="73" s="1"/>
  <c r="I12" i="59"/>
  <c r="I13" i="59" s="1"/>
  <c r="I12" i="54"/>
  <c r="I13" i="54" s="1"/>
  <c r="I12" i="24"/>
  <c r="I13" i="24" s="1"/>
  <c r="I12" i="57"/>
  <c r="I13" i="57" s="1"/>
  <c r="O69" i="13"/>
  <c r="O61" i="13"/>
  <c r="O59" i="13"/>
  <c r="O55" i="13"/>
  <c r="O53" i="13"/>
  <c r="O49" i="13"/>
  <c r="O41" i="13"/>
  <c r="O31" i="13"/>
  <c r="O23" i="13"/>
  <c r="O21" i="13"/>
  <c r="O19" i="13"/>
  <c r="O17" i="13"/>
  <c r="O45" i="22"/>
  <c r="O43" i="22"/>
  <c r="O41" i="22"/>
  <c r="O37" i="22"/>
  <c r="O35" i="22"/>
  <c r="O33" i="22"/>
  <c r="O43" i="55"/>
  <c r="O61" i="64"/>
  <c r="O35" i="77"/>
  <c r="O49" i="77"/>
  <c r="O63" i="77"/>
  <c r="O21" i="92"/>
  <c r="O23" i="92"/>
  <c r="O25" i="92"/>
  <c r="O27" i="92"/>
  <c r="O29" i="92"/>
  <c r="O33" i="92"/>
  <c r="O37" i="92"/>
  <c r="O39" i="92"/>
  <c r="O41" i="92"/>
  <c r="O43" i="92"/>
  <c r="O45" i="92"/>
  <c r="O47" i="92"/>
  <c r="O53" i="92"/>
  <c r="O61" i="92"/>
  <c r="O63" i="92"/>
  <c r="O65" i="92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53" i="27"/>
  <c r="O44" i="27"/>
  <c r="O42" i="27"/>
  <c r="O67" i="33"/>
  <c r="O63" i="33"/>
  <c r="O61" i="33"/>
  <c r="O55" i="33"/>
  <c r="O53" i="33"/>
  <c r="O47" i="33"/>
  <c r="O45" i="33"/>
  <c r="O43" i="33"/>
  <c r="O41" i="33"/>
  <c r="O37" i="33"/>
  <c r="O31" i="33"/>
  <c r="O29" i="33"/>
  <c r="O27" i="33"/>
  <c r="O25" i="33"/>
  <c r="O23" i="33"/>
  <c r="O21" i="33"/>
  <c r="O19" i="33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9" i="45"/>
  <c r="O59" i="45"/>
  <c r="O47" i="45"/>
  <c r="O45" i="45"/>
  <c r="O41" i="45"/>
  <c r="O35" i="45"/>
  <c r="O31" i="45"/>
  <c r="O29" i="45"/>
  <c r="O72" i="57"/>
  <c r="O66" i="57"/>
  <c r="O64" i="57"/>
  <c r="O62" i="57"/>
  <c r="O58" i="57"/>
  <c r="O56" i="57"/>
  <c r="O48" i="57"/>
  <c r="O46" i="57"/>
  <c r="O38" i="57"/>
  <c r="O36" i="57"/>
  <c r="O30" i="57"/>
  <c r="O32" i="62"/>
  <c r="O66" i="62"/>
  <c r="O58" i="85"/>
  <c r="O21" i="91"/>
  <c r="O25" i="91"/>
  <c r="O29" i="91"/>
  <c r="O35" i="91"/>
  <c r="O39" i="91"/>
  <c r="O41" i="91"/>
  <c r="O43" i="91"/>
  <c r="O45" i="91"/>
  <c r="O52" i="74"/>
  <c r="O56" i="81"/>
  <c r="O25" i="84"/>
  <c r="O64" i="89"/>
  <c r="O29" i="79"/>
  <c r="O33" i="79"/>
  <c r="O35" i="79"/>
  <c r="O37" i="79"/>
  <c r="O41" i="79"/>
  <c r="O47" i="79"/>
  <c r="O53" i="79"/>
  <c r="O31" i="95"/>
  <c r="O45" i="95"/>
  <c r="O55" i="95"/>
  <c r="O61" i="95"/>
  <c r="O69" i="95"/>
  <c r="O37" i="94"/>
  <c r="O39" i="94"/>
  <c r="O41" i="94"/>
  <c r="O47" i="94"/>
  <c r="O57" i="94"/>
  <c r="O59" i="94"/>
  <c r="O63" i="94"/>
  <c r="O65" i="94"/>
  <c r="O67" i="94"/>
  <c r="O69" i="94"/>
  <c r="O33" i="86"/>
  <c r="O35" i="86"/>
  <c r="O67" i="86"/>
  <c r="O47" i="83"/>
  <c r="O24" i="83"/>
  <c r="O28" i="83"/>
  <c r="O40" i="83"/>
  <c r="O42" i="83"/>
  <c r="O62" i="83"/>
  <c r="O31" i="82"/>
  <c r="O59" i="82"/>
  <c r="O67" i="82"/>
  <c r="O30" i="74"/>
  <c r="O26" i="74"/>
  <c r="O32" i="74"/>
  <c r="O62" i="74"/>
  <c r="O28" i="74"/>
  <c r="O34" i="74"/>
  <c r="O36" i="74"/>
  <c r="O38" i="74"/>
  <c r="O42" i="74"/>
  <c r="O44" i="74"/>
  <c r="O54" i="74"/>
  <c r="O56" i="74"/>
  <c r="O58" i="74"/>
  <c r="O60" i="74"/>
  <c r="O64" i="74"/>
  <c r="O66" i="74"/>
  <c r="O68" i="74"/>
  <c r="O70" i="74"/>
  <c r="O72" i="74"/>
  <c r="D93" i="83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O39" i="96"/>
  <c r="O53" i="96"/>
  <c r="O55" i="96"/>
  <c r="O57" i="96"/>
  <c r="O69" i="96"/>
  <c r="O22" i="95"/>
  <c r="O40" i="95"/>
  <c r="O42" i="95"/>
  <c r="O48" i="95"/>
  <c r="O56" i="95"/>
  <c r="O24" i="94"/>
  <c r="O64" i="93"/>
  <c r="O72" i="93"/>
  <c r="O23" i="93"/>
  <c r="O25" i="93"/>
  <c r="O29" i="93"/>
  <c r="O31" i="93"/>
  <c r="O33" i="93"/>
  <c r="O35" i="93"/>
  <c r="O37" i="93"/>
  <c r="O43" i="93"/>
  <c r="O45" i="93"/>
  <c r="O51" i="93"/>
  <c r="O53" i="93"/>
  <c r="O59" i="93"/>
  <c r="O61" i="93"/>
  <c r="O63" i="93"/>
  <c r="O65" i="93"/>
  <c r="O18" i="91"/>
  <c r="O28" i="90"/>
  <c r="O18" i="88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7" i="86"/>
  <c r="O20" i="86"/>
  <c r="O24" i="86"/>
  <c r="O30" i="86"/>
  <c r="O38" i="86"/>
  <c r="O40" i="86"/>
  <c r="O42" i="86"/>
  <c r="O48" i="86"/>
  <c r="O50" i="86"/>
  <c r="O52" i="86"/>
  <c r="O56" i="86"/>
  <c r="O58" i="86"/>
  <c r="O60" i="86"/>
  <c r="O18" i="86"/>
  <c r="O37" i="86"/>
  <c r="O52" i="84"/>
  <c r="O58" i="84"/>
  <c r="O18" i="84"/>
  <c r="O17" i="84"/>
  <c r="O34" i="83"/>
  <c r="O38" i="83"/>
  <c r="O18" i="82"/>
  <c r="O27" i="82"/>
  <c r="O18" i="81"/>
  <c r="O23" i="81"/>
  <c r="O25" i="81"/>
  <c r="O47" i="81"/>
  <c r="O54" i="81"/>
  <c r="O32" i="79"/>
  <c r="O23" i="78"/>
  <c r="O61" i="78"/>
  <c r="O25" i="77"/>
  <c r="O39" i="77"/>
  <c r="O45" i="77"/>
  <c r="O47" i="77"/>
  <c r="O53" i="77"/>
  <c r="O57" i="77"/>
  <c r="O59" i="77"/>
  <c r="O65" i="77"/>
  <c r="O67" i="77"/>
  <c r="O69" i="77"/>
  <c r="O71" i="77"/>
  <c r="O19" i="77"/>
  <c r="O30" i="76"/>
  <c r="O38" i="76"/>
  <c r="O18" i="75"/>
  <c r="O28" i="73"/>
  <c r="O30" i="73"/>
  <c r="O34" i="73"/>
  <c r="O36" i="73"/>
  <c r="O38" i="73"/>
  <c r="O40" i="73"/>
  <c r="O42" i="73"/>
  <c r="O44" i="73"/>
  <c r="O52" i="73"/>
  <c r="O54" i="73"/>
  <c r="O62" i="73"/>
  <c r="O64" i="73"/>
  <c r="O17" i="73"/>
  <c r="O29" i="73"/>
  <c r="O45" i="73"/>
  <c r="O49" i="73"/>
  <c r="O51" i="73"/>
  <c r="O53" i="73"/>
  <c r="O55" i="73"/>
  <c r="O59" i="73"/>
  <c r="O63" i="73"/>
  <c r="O65" i="73"/>
  <c r="O67" i="73"/>
  <c r="O69" i="73"/>
  <c r="O71" i="73"/>
  <c r="O19" i="72"/>
  <c r="O31" i="72"/>
  <c r="O33" i="72"/>
  <c r="O37" i="72"/>
  <c r="O39" i="72"/>
  <c r="O43" i="72"/>
  <c r="O49" i="72"/>
  <c r="O51" i="72"/>
  <c r="O61" i="72"/>
  <c r="O65" i="72"/>
  <c r="O69" i="72"/>
  <c r="O31" i="71"/>
  <c r="O33" i="71"/>
  <c r="O35" i="71"/>
  <c r="O37" i="71"/>
  <c r="O47" i="71"/>
  <c r="O53" i="71"/>
  <c r="O55" i="71"/>
  <c r="O63" i="71"/>
  <c r="O65" i="71"/>
  <c r="O67" i="71"/>
  <c r="O69" i="71"/>
  <c r="O71" i="71"/>
  <c r="O23" i="71"/>
  <c r="O17" i="71"/>
  <c r="O24" i="71"/>
  <c r="O35" i="70"/>
  <c r="O37" i="70"/>
  <c r="O41" i="70"/>
  <c r="O61" i="70"/>
  <c r="O67" i="70"/>
  <c r="O69" i="70"/>
  <c r="O31" i="70"/>
  <c r="O33" i="70"/>
  <c r="O59" i="70"/>
  <c r="O36" i="69"/>
  <c r="O38" i="69"/>
  <c r="O48" i="69"/>
  <c r="O52" i="69"/>
  <c r="O60" i="69"/>
  <c r="O62" i="69"/>
  <c r="O64" i="69"/>
  <c r="O44" i="68"/>
  <c r="O26" i="66"/>
  <c r="O32" i="66"/>
  <c r="O34" i="66"/>
  <c r="O36" i="66"/>
  <c r="O42" i="66"/>
  <c r="O46" i="66"/>
  <c r="O45" i="66"/>
  <c r="O48" i="66"/>
  <c r="O29" i="65"/>
  <c r="O53" i="64"/>
  <c r="O57" i="64"/>
  <c r="O67" i="64"/>
  <c r="O61" i="61"/>
  <c r="O28" i="61"/>
  <c r="O30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71" i="58"/>
  <c r="O67" i="58"/>
  <c r="O61" i="58"/>
  <c r="O53" i="58"/>
  <c r="O51" i="58"/>
  <c r="O47" i="58"/>
  <c r="O45" i="58"/>
  <c r="O43" i="58"/>
  <c r="O39" i="58"/>
  <c r="O37" i="58"/>
  <c r="O35" i="58"/>
  <c r="O33" i="58"/>
  <c r="O72" i="56"/>
  <c r="O64" i="56"/>
  <c r="O62" i="56"/>
  <c r="O58" i="56"/>
  <c r="O56" i="56"/>
  <c r="O52" i="56"/>
  <c r="O48" i="56"/>
  <c r="O46" i="56"/>
  <c r="O44" i="56"/>
  <c r="O42" i="56"/>
  <c r="O40" i="56"/>
  <c r="O38" i="56"/>
  <c r="O36" i="56"/>
  <c r="O34" i="56"/>
  <c r="O32" i="56"/>
  <c r="O63" i="55"/>
  <c r="O59" i="55"/>
  <c r="O57" i="55"/>
  <c r="O53" i="55"/>
  <c r="O51" i="55"/>
  <c r="O47" i="55"/>
  <c r="O41" i="55"/>
  <c r="O39" i="55"/>
  <c r="O37" i="55"/>
  <c r="O35" i="55"/>
  <c r="O33" i="55"/>
  <c r="O31" i="55"/>
  <c r="O29" i="55"/>
  <c r="O27" i="55"/>
  <c r="O69" i="54"/>
  <c r="O65" i="54"/>
  <c r="O55" i="54"/>
  <c r="O53" i="54"/>
  <c r="O51" i="54"/>
  <c r="O45" i="54"/>
  <c r="O43" i="54"/>
  <c r="O39" i="54"/>
  <c r="O35" i="54"/>
  <c r="O29" i="54"/>
  <c r="O59" i="53"/>
  <c r="O66" i="46"/>
  <c r="O52" i="46"/>
  <c r="O44" i="46"/>
  <c r="O68" i="44"/>
  <c r="O66" i="44"/>
  <c r="O55" i="44"/>
  <c r="O60" i="43"/>
  <c r="O48" i="43"/>
  <c r="O40" i="42"/>
  <c r="O38" i="42"/>
  <c r="O36" i="42"/>
  <c r="O34" i="42"/>
  <c r="O66" i="42"/>
  <c r="O64" i="42"/>
  <c r="O62" i="42"/>
  <c r="O60" i="42"/>
  <c r="O56" i="42"/>
  <c r="O54" i="42"/>
  <c r="O52" i="42"/>
  <c r="O48" i="42"/>
  <c r="O46" i="42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68" i="39"/>
  <c r="O66" i="39"/>
  <c r="O64" i="39"/>
  <c r="O56" i="39"/>
  <c r="O52" i="39"/>
  <c r="O48" i="39"/>
  <c r="O46" i="39"/>
  <c r="O44" i="39"/>
  <c r="O36" i="39"/>
  <c r="O34" i="39"/>
  <c r="O32" i="39"/>
  <c r="O28" i="39"/>
  <c r="O49" i="34"/>
  <c r="O39" i="34"/>
  <c r="O31" i="34"/>
  <c r="O31" i="32"/>
  <c r="O55" i="31"/>
  <c r="O41" i="31"/>
  <c r="O39" i="31"/>
  <c r="O35" i="31"/>
  <c r="O66" i="31"/>
  <c r="O65" i="30"/>
  <c r="O63" i="30"/>
  <c r="O55" i="30"/>
  <c r="O51" i="30"/>
  <c r="O47" i="30"/>
  <c r="O43" i="30"/>
  <c r="O41" i="30"/>
  <c r="O39" i="30"/>
  <c r="O37" i="30"/>
  <c r="O35" i="30"/>
  <c r="O50" i="29"/>
  <c r="O70" i="23"/>
  <c r="O68" i="23"/>
  <c r="O66" i="23"/>
  <c r="O64" i="23"/>
  <c r="O60" i="23"/>
  <c r="O52" i="23"/>
  <c r="O50" i="23"/>
  <c r="O48" i="23"/>
  <c r="O42" i="23"/>
  <c r="O38" i="23"/>
  <c r="O36" i="23"/>
  <c r="O34" i="23"/>
  <c r="O32" i="23"/>
  <c r="O30" i="23"/>
  <c r="O31" i="21"/>
  <c r="O29" i="21"/>
  <c r="O69" i="21"/>
  <c r="O51" i="21"/>
  <c r="O47" i="21"/>
  <c r="O45" i="21"/>
  <c r="O39" i="21"/>
  <c r="O72" i="21"/>
  <c r="O70" i="21"/>
  <c r="O68" i="21"/>
  <c r="O66" i="21"/>
  <c r="O64" i="21"/>
  <c r="O62" i="21"/>
  <c r="O60" i="21"/>
  <c r="O58" i="21"/>
  <c r="O56" i="21"/>
  <c r="O48" i="21"/>
  <c r="O40" i="21"/>
  <c r="O36" i="21"/>
  <c r="O34" i="21"/>
  <c r="O30" i="21"/>
  <c r="O47" i="20"/>
  <c r="O57" i="19"/>
  <c r="O68" i="19"/>
  <c r="O43" i="19"/>
  <c r="O41" i="19"/>
  <c r="O44" i="3"/>
  <c r="O71" i="3"/>
  <c r="O69" i="3"/>
  <c r="O67" i="3"/>
  <c r="O65" i="3"/>
  <c r="O63" i="3"/>
  <c r="O61" i="3"/>
  <c r="O59" i="3"/>
  <c r="O55" i="3"/>
  <c r="O51" i="3"/>
  <c r="O49" i="3"/>
  <c r="O47" i="3"/>
  <c r="O45" i="3"/>
  <c r="O42" i="3"/>
  <c r="O36" i="3"/>
  <c r="O32" i="3"/>
  <c r="O30" i="3"/>
  <c r="O61" i="71"/>
  <c r="O18" i="71"/>
  <c r="O19" i="71"/>
  <c r="O43" i="71"/>
  <c r="O25" i="71"/>
  <c r="O20" i="71"/>
  <c r="O26" i="71"/>
  <c r="O39" i="70"/>
  <c r="O19" i="70"/>
  <c r="O21" i="70"/>
  <c r="O30" i="70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27" i="70"/>
  <c r="O24" i="70"/>
  <c r="O49" i="69"/>
  <c r="O17" i="69"/>
  <c r="O19" i="68"/>
  <c r="O33" i="67"/>
  <c r="O23" i="67"/>
  <c r="O25" i="67"/>
  <c r="O35" i="67"/>
  <c r="O37" i="67"/>
  <c r="O39" i="67"/>
  <c r="O41" i="67"/>
  <c r="O43" i="67"/>
  <c r="O45" i="67"/>
  <c r="O47" i="67"/>
  <c r="O49" i="67"/>
  <c r="O57" i="67"/>
  <c r="O26" i="67"/>
  <c r="O36" i="67"/>
  <c r="O50" i="67"/>
  <c r="O52" i="67"/>
  <c r="O64" i="67"/>
  <c r="O61" i="66"/>
  <c r="O63" i="66"/>
  <c r="O65" i="66"/>
  <c r="O67" i="66"/>
  <c r="O19" i="66"/>
  <c r="O33" i="65"/>
  <c r="O35" i="65"/>
  <c r="O37" i="65"/>
  <c r="O39" i="65"/>
  <c r="O41" i="65"/>
  <c r="O43" i="65"/>
  <c r="O45" i="65"/>
  <c r="O55" i="65"/>
  <c r="O57" i="65"/>
  <c r="O61" i="65"/>
  <c r="O63" i="65"/>
  <c r="O65" i="65"/>
  <c r="O18" i="65"/>
  <c r="O21" i="64"/>
  <c r="O20" i="60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18" i="60"/>
  <c r="O20" i="62"/>
  <c r="O43" i="63"/>
  <c r="O56" i="63"/>
  <c r="O66" i="63"/>
  <c r="O19" i="63"/>
  <c r="O36" i="61"/>
  <c r="O19" i="61"/>
  <c r="O21" i="61"/>
  <c r="O35" i="59"/>
  <c r="O47" i="59"/>
  <c r="O70" i="58"/>
  <c r="O68" i="58"/>
  <c r="O64" i="58"/>
  <c r="O62" i="58"/>
  <c r="O60" i="58"/>
  <c r="O56" i="58"/>
  <c r="O54" i="58"/>
  <c r="O50" i="58"/>
  <c r="O48" i="58"/>
  <c r="O46" i="58"/>
  <c r="O42" i="58"/>
  <c r="O36" i="58"/>
  <c r="O34" i="58"/>
  <c r="O32" i="58"/>
  <c r="O28" i="58"/>
  <c r="O26" i="58"/>
  <c r="O21" i="57"/>
  <c r="O17" i="56"/>
  <c r="O21" i="56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19" i="55"/>
  <c r="O21" i="55"/>
  <c r="O18" i="54"/>
  <c r="O58" i="54"/>
  <c r="O67" i="53"/>
  <c r="O65" i="53"/>
  <c r="O57" i="53"/>
  <c r="O47" i="53"/>
  <c r="O41" i="53"/>
  <c r="O37" i="53"/>
  <c r="O35" i="53"/>
  <c r="O63" i="53"/>
  <c r="O70" i="53"/>
  <c r="O68" i="53"/>
  <c r="O60" i="53"/>
  <c r="O58" i="53"/>
  <c r="O56" i="53"/>
  <c r="O52" i="53"/>
  <c r="O44" i="53"/>
  <c r="O71" i="46"/>
  <c r="O63" i="46"/>
  <c r="O59" i="46"/>
  <c r="O57" i="46"/>
  <c r="O53" i="46"/>
  <c r="O51" i="46"/>
  <c r="O47" i="46"/>
  <c r="O41" i="46"/>
  <c r="O31" i="46"/>
  <c r="O29" i="46"/>
  <c r="O27" i="46"/>
  <c r="O23" i="45"/>
  <c r="O63" i="44"/>
  <c r="O27" i="44"/>
  <c r="O58" i="44"/>
  <c r="O56" i="44"/>
  <c r="O54" i="44"/>
  <c r="O50" i="44"/>
  <c r="O48" i="44"/>
  <c r="O44" i="44"/>
  <c r="O40" i="44"/>
  <c r="O36" i="44"/>
  <c r="O32" i="44"/>
  <c r="O30" i="44"/>
  <c r="O28" i="44"/>
  <c r="O41" i="44"/>
  <c r="O19" i="44"/>
  <c r="O17" i="44"/>
  <c r="O20" i="44"/>
  <c r="O21" i="43"/>
  <c r="O18" i="42"/>
  <c r="O20" i="41"/>
  <c r="O51" i="39"/>
  <c r="O31" i="39"/>
  <c r="O22" i="39"/>
  <c r="O64" i="34"/>
  <c r="O60" i="34"/>
  <c r="O38" i="34"/>
  <c r="O30" i="34"/>
  <c r="O22" i="34"/>
  <c r="O26" i="34"/>
  <c r="O18" i="34"/>
  <c r="O68" i="32"/>
  <c r="O64" i="32"/>
  <c r="O62" i="32"/>
  <c r="O58" i="32"/>
  <c r="O56" i="32"/>
  <c r="O52" i="32"/>
  <c r="O42" i="32"/>
  <c r="O36" i="32"/>
  <c r="O34" i="32"/>
  <c r="O32" i="32"/>
  <c r="O22" i="32"/>
  <c r="O26" i="32"/>
  <c r="O20" i="32"/>
  <c r="O67" i="31"/>
  <c r="O23" i="31"/>
  <c r="O23" i="30"/>
  <c r="O25" i="30"/>
  <c r="O50" i="30"/>
  <c r="O19" i="30"/>
  <c r="O17" i="30"/>
  <c r="O45" i="29"/>
  <c r="O64" i="29"/>
  <c r="O60" i="29"/>
  <c r="O48" i="29"/>
  <c r="O34" i="29"/>
  <c r="O19" i="29"/>
  <c r="O20" i="29"/>
  <c r="O27" i="29"/>
  <c r="O22" i="29"/>
  <c r="O24" i="28"/>
  <c r="O60" i="28"/>
  <c r="O54" i="28"/>
  <c r="O52" i="28"/>
  <c r="O50" i="28"/>
  <c r="O44" i="28"/>
  <c r="O40" i="28"/>
  <c r="O25" i="28"/>
  <c r="O70" i="27"/>
  <c r="O68" i="27"/>
  <c r="O66" i="27"/>
  <c r="O64" i="27"/>
  <c r="O62" i="27"/>
  <c r="O58" i="27"/>
  <c r="O56" i="27"/>
  <c r="O54" i="27"/>
  <c r="O52" i="27"/>
  <c r="O50" i="27"/>
  <c r="O46" i="27"/>
  <c r="O43" i="27"/>
  <c r="O41" i="27"/>
  <c r="O33" i="27"/>
  <c r="O27" i="27"/>
  <c r="O21" i="27"/>
  <c r="O19" i="27"/>
  <c r="O24" i="24"/>
  <c r="O25" i="24"/>
  <c r="O26" i="24"/>
  <c r="O18" i="23"/>
  <c r="O69" i="22"/>
  <c r="O63" i="22"/>
  <c r="O53" i="22"/>
  <c r="O72" i="22"/>
  <c r="O70" i="22"/>
  <c r="O68" i="22"/>
  <c r="O64" i="22"/>
  <c r="O62" i="22"/>
  <c r="O56" i="22"/>
  <c r="O54" i="22"/>
  <c r="O52" i="22"/>
  <c r="O48" i="22"/>
  <c r="O22" i="22"/>
  <c r="O23" i="22"/>
  <c r="O26" i="22"/>
  <c r="I10" i="82"/>
  <c r="D93" i="82" s="1"/>
  <c r="I10" i="99"/>
  <c r="I10" i="98"/>
  <c r="I10" i="97"/>
  <c r="O55" i="21"/>
  <c r="O19" i="21"/>
  <c r="O18" i="20"/>
  <c r="O25" i="20"/>
  <c r="O19" i="19"/>
  <c r="O22" i="19"/>
  <c r="O18" i="19"/>
  <c r="O41" i="18"/>
  <c r="O17" i="18"/>
  <c r="O22" i="18"/>
  <c r="O19" i="18"/>
  <c r="O20" i="18"/>
  <c r="O24" i="17"/>
  <c r="O48" i="3"/>
  <c r="O20" i="3"/>
  <c r="O26" i="3"/>
  <c r="O24" i="3"/>
  <c r="P129" i="55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D94" i="18"/>
  <c r="I10" i="95"/>
  <c r="I10" i="55"/>
  <c r="I10" i="21"/>
  <c r="I10" i="27"/>
  <c r="I10" i="25"/>
  <c r="I10" i="30"/>
  <c r="I10" i="3"/>
  <c r="D94" i="83"/>
  <c r="D94" i="56"/>
  <c r="D93" i="13"/>
  <c r="C99" i="13" s="1"/>
  <c r="I10" i="54"/>
  <c r="I10" i="68"/>
  <c r="I10" i="19"/>
  <c r="I10" i="63"/>
  <c r="A4" i="1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I10" i="96"/>
  <c r="I10" i="58"/>
  <c r="I10" i="57"/>
  <c r="I10" i="71"/>
  <c r="I10" i="86"/>
  <c r="I10" i="22"/>
  <c r="I10" i="80"/>
  <c r="I10" i="29"/>
  <c r="I10" i="44"/>
  <c r="D92" i="44" s="1"/>
  <c r="B107" i="44" s="1"/>
  <c r="I10" i="31"/>
  <c r="I10" i="26"/>
  <c r="D93" i="26" s="1"/>
  <c r="I10" i="60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D92" i="13"/>
  <c r="J96" i="13" s="1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88"/>
  <c r="I10" i="72"/>
  <c r="I10" i="81"/>
  <c r="I10" i="91"/>
  <c r="I10" i="69"/>
  <c r="I10" i="67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D22" i="82"/>
  <c r="B22" i="82" s="1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D26" i="58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D26" i="55"/>
  <c r="I24" i="55"/>
  <c r="O68" i="41"/>
  <c r="O66" i="41"/>
  <c r="O71" i="79"/>
  <c r="O62" i="89"/>
  <c r="O66" i="89"/>
  <c r="O46" i="92"/>
  <c r="D18" i="26"/>
  <c r="B18" i="26" s="1"/>
  <c r="G17" i="26"/>
  <c r="L17" i="26" s="1"/>
  <c r="I21" i="82"/>
  <c r="O38" i="13"/>
  <c r="O67" i="21"/>
  <c r="O69" i="43"/>
  <c r="O72" i="54"/>
  <c r="O70" i="54"/>
  <c r="O68" i="54"/>
  <c r="O66" i="54"/>
  <c r="O49" i="55"/>
  <c r="O23" i="65"/>
  <c r="O44" i="71"/>
  <c r="O24" i="90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30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J92" i="54"/>
  <c r="N87" i="54" s="1"/>
  <c r="J92" i="71"/>
  <c r="N87" i="71" s="1"/>
  <c r="J92" i="68"/>
  <c r="N87" i="68" s="1"/>
  <c r="J92" i="8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0" i="9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N87" i="45"/>
  <c r="M87" i="53"/>
  <c r="O87" i="53" s="1"/>
  <c r="J92" i="87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J92" i="43"/>
  <c r="M87" i="43" s="1"/>
  <c r="J92" i="69"/>
  <c r="N87" i="69" s="1"/>
  <c r="C79" i="2"/>
  <c r="C22" i="2"/>
  <c r="C59" i="2"/>
  <c r="C80" i="2"/>
  <c r="F14" i="2"/>
  <c r="E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M87" i="26"/>
  <c r="N87" i="18"/>
  <c r="O87" i="18" s="1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M87" i="87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M87" i="94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81"/>
  <c r="L86" i="81"/>
  <c r="N87" i="81"/>
  <c r="M87" i="21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N87" i="19"/>
  <c r="M87" i="19"/>
  <c r="L86" i="19"/>
  <c r="N87" i="85"/>
  <c r="M87" i="85"/>
  <c r="N87" i="32"/>
  <c r="M87" i="32"/>
  <c r="L86" i="32"/>
  <c r="M87" i="78"/>
  <c r="O87" i="78" s="1"/>
  <c r="M87" i="31"/>
  <c r="N87" i="31"/>
  <c r="L86" i="76"/>
  <c r="M87" i="76"/>
  <c r="L86" i="45"/>
  <c r="M87" i="41"/>
  <c r="N87" i="4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F19" i="2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99" s="1"/>
  <c r="J96" i="99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00" i="95"/>
  <c r="P110" i="95"/>
  <c r="P122" i="95"/>
  <c r="P126" i="95"/>
  <c r="L86" i="13"/>
  <c r="M87" i="3"/>
  <c r="L86" i="53"/>
  <c r="L86" i="73"/>
  <c r="N87" i="73"/>
  <c r="O87" i="73" s="1"/>
  <c r="N87" i="80"/>
  <c r="L86" i="41"/>
  <c r="L86" i="26"/>
  <c r="L86" i="86"/>
  <c r="N87" i="76"/>
  <c r="M87" i="92"/>
  <c r="N87" i="58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87" i="36"/>
  <c r="D64" i="36"/>
  <c r="C54" i="36"/>
  <c r="D55" i="36"/>
  <c r="D28" i="36"/>
  <c r="D86" i="36"/>
  <c r="D78" i="36"/>
  <c r="D65" i="36"/>
  <c r="D90" i="36"/>
  <c r="C52" i="36"/>
  <c r="D38" i="36"/>
  <c r="C89" i="36"/>
  <c r="D36" i="36"/>
  <c r="D54" i="36"/>
  <c r="C88" i="36"/>
  <c r="C39" i="36"/>
  <c r="C77" i="36"/>
  <c r="D81" i="36"/>
  <c r="C42" i="36"/>
  <c r="D21" i="36"/>
  <c r="C27" i="36"/>
  <c r="C44" i="36"/>
  <c r="C65" i="36"/>
  <c r="D71" i="36"/>
  <c r="D20" i="36"/>
  <c r="D57" i="36"/>
  <c r="D34" i="36"/>
  <c r="C56" i="36"/>
  <c r="C63" i="36"/>
  <c r="C67" i="36"/>
  <c r="D53" i="36"/>
  <c r="D88" i="36"/>
  <c r="D70" i="36"/>
  <c r="C34" i="36"/>
  <c r="D31" i="36"/>
  <c r="D18" i="36"/>
  <c r="D56" i="36"/>
  <c r="C59" i="36"/>
  <c r="C45" i="36"/>
  <c r="C22" i="36"/>
  <c r="D63" i="36"/>
  <c r="C32" i="36"/>
  <c r="D68" i="36"/>
  <c r="C91" i="36"/>
  <c r="C28" i="36"/>
  <c r="D50" i="36"/>
  <c r="C35" i="36"/>
  <c r="C75" i="36"/>
  <c r="C87" i="36"/>
  <c r="C48" i="36"/>
  <c r="D33" i="36"/>
  <c r="C37" i="36"/>
  <c r="C79" i="36"/>
  <c r="D72" i="36"/>
  <c r="D29" i="36"/>
  <c r="C18" i="36"/>
  <c r="C30" i="36"/>
  <c r="D69" i="36"/>
  <c r="D84" i="36"/>
  <c r="D85" i="36"/>
  <c r="C73" i="36"/>
  <c r="C31" i="36"/>
  <c r="D41" i="36"/>
  <c r="C25" i="36"/>
  <c r="C90" i="36"/>
  <c r="C58" i="36"/>
  <c r="D83" i="36"/>
  <c r="C71" i="36"/>
  <c r="D45" i="36"/>
  <c r="C80" i="36"/>
  <c r="C47" i="36"/>
  <c r="D26" i="36"/>
  <c r="D42" i="36"/>
  <c r="C72" i="36"/>
  <c r="C23" i="36"/>
  <c r="D25" i="36"/>
  <c r="D35" i="36"/>
  <c r="C74" i="36"/>
  <c r="C36" i="36"/>
  <c r="C84" i="36"/>
  <c r="C43" i="36"/>
  <c r="D58" i="36"/>
  <c r="D24" i="36"/>
  <c r="C29" i="36"/>
  <c r="D52" i="36"/>
  <c r="D74" i="36"/>
  <c r="D19" i="36"/>
  <c r="C85" i="36"/>
  <c r="C24" i="36"/>
  <c r="D47" i="36"/>
  <c r="C19" i="36"/>
  <c r="D60" i="36"/>
  <c r="D79" i="36"/>
  <c r="C86" i="36"/>
  <c r="D48" i="36"/>
  <c r="C83" i="36"/>
  <c r="C49" i="36"/>
  <c r="D32" i="36"/>
  <c r="C21" i="36"/>
  <c r="C46" i="36"/>
  <c r="D40" i="36"/>
  <c r="C62" i="36"/>
  <c r="C33" i="36"/>
  <c r="D37" i="36"/>
  <c r="C40" i="36"/>
  <c r="D73" i="36"/>
  <c r="C20" i="36"/>
  <c r="C50" i="36"/>
  <c r="D80" i="36"/>
  <c r="D49" i="36"/>
  <c r="D51" i="36"/>
  <c r="D44" i="36"/>
  <c r="C53" i="36"/>
  <c r="D91" i="36"/>
  <c r="C81" i="36"/>
  <c r="C41" i="36"/>
  <c r="D67" i="36"/>
  <c r="D61" i="36"/>
  <c r="C61" i="36"/>
  <c r="C64" i="36"/>
  <c r="D77" i="36"/>
  <c r="C38" i="36"/>
  <c r="C66" i="36"/>
  <c r="D76" i="36"/>
  <c r="D27" i="36"/>
  <c r="D46" i="36"/>
  <c r="D82" i="36"/>
  <c r="C55" i="36"/>
  <c r="C60" i="36"/>
  <c r="D23" i="36"/>
  <c r="D22" i="36"/>
  <c r="D30" i="36"/>
  <c r="C57" i="36"/>
  <c r="C51" i="36"/>
  <c r="D89" i="36"/>
  <c r="C78" i="36"/>
  <c r="D62" i="36"/>
  <c r="C70" i="36"/>
  <c r="D66" i="36"/>
  <c r="D39" i="36"/>
  <c r="C69" i="36"/>
  <c r="C76" i="36"/>
  <c r="C82" i="36"/>
  <c r="C68" i="36"/>
  <c r="D59" i="36"/>
  <c r="C26" i="36"/>
  <c r="D43" i="36"/>
  <c r="D75" i="36"/>
  <c r="E18" i="26" l="1"/>
  <c r="F18" i="26" s="1"/>
  <c r="H18" i="26" s="1"/>
  <c r="D94" i="78"/>
  <c r="F20" i="1"/>
  <c r="E19" i="13"/>
  <c r="F19" i="13" s="1"/>
  <c r="G19" i="13" s="1"/>
  <c r="D94" i="82"/>
  <c r="D93" i="89"/>
  <c r="C99" i="89" s="1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D94" i="20"/>
  <c r="D13" i="60"/>
  <c r="I14" i="60" s="1"/>
  <c r="D13" i="30"/>
  <c r="I14" i="30" s="1"/>
  <c r="D13" i="83"/>
  <c r="I14" i="83" s="1"/>
  <c r="D94" i="92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2" i="33"/>
  <c r="J96" i="33" s="1"/>
  <c r="E99" i="33" s="1"/>
  <c r="I13" i="79"/>
  <c r="D93" i="28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4" i="90"/>
  <c r="C148" i="90"/>
  <c r="C149" i="90" s="1"/>
  <c r="C150" i="90" s="1"/>
  <c r="C151" i="90" s="1"/>
  <c r="C152" i="90" s="1"/>
  <c r="C153" i="90" s="1"/>
  <c r="C154" i="90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2" i="43"/>
  <c r="B107" i="43" s="1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35"/>
  <c r="O17" i="26"/>
  <c r="O87" i="26"/>
  <c r="D93" i="43"/>
  <c r="D94" i="2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E99" i="13"/>
  <c r="F99" i="1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9" i="25"/>
  <c r="B19" i="25" s="1"/>
  <c r="D13" i="99"/>
  <c r="I14" i="99" s="1"/>
  <c r="D13" i="98"/>
  <c r="I14" i="98" s="1"/>
  <c r="D13" i="97"/>
  <c r="I14" i="97" s="1"/>
  <c r="D13" i="76"/>
  <c r="I14" i="76" s="1"/>
  <c r="D13" i="35"/>
  <c r="D13" i="92"/>
  <c r="I14" i="92" s="1"/>
  <c r="D13" i="18"/>
  <c r="I14" i="18" s="1"/>
  <c r="D13" i="20"/>
  <c r="I14" i="20" s="1"/>
  <c r="D13" i="74"/>
  <c r="I14" i="74" s="1"/>
  <c r="D13" i="63"/>
  <c r="I14" i="63" s="1"/>
  <c r="D13" i="70"/>
  <c r="I14" i="70" s="1"/>
  <c r="D13" i="85"/>
  <c r="I14" i="85" s="1"/>
  <c r="D13" i="39"/>
  <c r="I14" i="39" s="1"/>
  <c r="D13" i="72"/>
  <c r="I14" i="72" s="1"/>
  <c r="D13" i="46"/>
  <c r="I14" i="46" s="1"/>
  <c r="D13" i="62"/>
  <c r="I14" i="62" s="1"/>
  <c r="D13" i="88"/>
  <c r="I14" i="88" s="1"/>
  <c r="E21" i="88" s="1"/>
  <c r="D13" i="24"/>
  <c r="I14" i="24" s="1"/>
  <c r="D13" i="78"/>
  <c r="I14" i="78" s="1"/>
  <c r="D13" i="29"/>
  <c r="I14" i="29" s="1"/>
  <c r="D13" i="31"/>
  <c r="I14" i="31" s="1"/>
  <c r="E30" i="31" s="1"/>
  <c r="F30" i="31" s="1"/>
  <c r="G30" i="31" s="1"/>
  <c r="N5" i="31" s="1"/>
  <c r="D13" i="26"/>
  <c r="D13" i="91"/>
  <c r="I14" i="91" s="1"/>
  <c r="E21" i="91" s="1"/>
  <c r="D13" i="64"/>
  <c r="I14" i="64" s="1"/>
  <c r="D13" i="86"/>
  <c r="I14" i="86" s="1"/>
  <c r="D13" i="94"/>
  <c r="I14" i="94" s="1"/>
  <c r="D13" i="73"/>
  <c r="I14" i="73" s="1"/>
  <c r="D13" i="13"/>
  <c r="D13" i="67"/>
  <c r="I14" i="67" s="1"/>
  <c r="B23" i="67" s="1"/>
  <c r="D13" i="75"/>
  <c r="I14" i="75" s="1"/>
  <c r="D13" i="61"/>
  <c r="I14" i="61" s="1"/>
  <c r="D13" i="44"/>
  <c r="I14" i="44" s="1"/>
  <c r="D13" i="69"/>
  <c r="I14" i="69" s="1"/>
  <c r="D13" i="54"/>
  <c r="I14" i="54" s="1"/>
  <c r="D13" i="87"/>
  <c r="I14" i="87" s="1"/>
  <c r="D13" i="17"/>
  <c r="D13" i="93"/>
  <c r="I14" i="93" s="1"/>
  <c r="D13" i="79"/>
  <c r="I14" i="79" s="1"/>
  <c r="E23" i="79" s="1"/>
  <c r="F23" i="79" s="1"/>
  <c r="G23" i="79" s="1"/>
  <c r="D13" i="23"/>
  <c r="I14" i="23" s="1"/>
  <c r="E30" i="23" s="1"/>
  <c r="D13" i="45"/>
  <c r="I14" i="45" s="1"/>
  <c r="D13" i="59"/>
  <c r="I14" i="59" s="1"/>
  <c r="D13" i="43"/>
  <c r="I14" i="43" s="1"/>
  <c r="D13" i="58"/>
  <c r="I14" i="58" s="1"/>
  <c r="E26" i="58" s="1"/>
  <c r="F26" i="58" s="1"/>
  <c r="D13" i="55"/>
  <c r="I14" i="55" s="1"/>
  <c r="E26" i="55" s="1"/>
  <c r="F26" i="55" s="1"/>
  <c r="D13" i="19"/>
  <c r="I14" i="19" s="1"/>
  <c r="D13" i="22"/>
  <c r="I14" i="22" s="1"/>
  <c r="D13" i="25"/>
  <c r="D13" i="53"/>
  <c r="I14" i="53" s="1"/>
  <c r="D13" i="21"/>
  <c r="I14" i="21" s="1"/>
  <c r="D13" i="3"/>
  <c r="I14" i="3" s="1"/>
  <c r="D13" i="34"/>
  <c r="I14" i="34" s="1"/>
  <c r="D13" i="81"/>
  <c r="I14" i="81" s="1"/>
  <c r="D13" i="68"/>
  <c r="I14" i="68" s="1"/>
  <c r="D13" i="89"/>
  <c r="I14" i="89" s="1"/>
  <c r="D13" i="96"/>
  <c r="I14" i="96" s="1"/>
  <c r="D13" i="77"/>
  <c r="I14" i="77" s="1"/>
  <c r="D13" i="27"/>
  <c r="I14" i="27" s="1"/>
  <c r="D13" i="90"/>
  <c r="I14" i="90" s="1"/>
  <c r="E21" i="90" s="1"/>
  <c r="D13" i="84"/>
  <c r="I14" i="84" s="1"/>
  <c r="D13" i="71"/>
  <c r="I14" i="71" s="1"/>
  <c r="D13" i="32"/>
  <c r="I14" i="32" s="1"/>
  <c r="D13" i="57"/>
  <c r="I14" i="57" s="1"/>
  <c r="D13" i="66"/>
  <c r="I14" i="66" s="1"/>
  <c r="E24" i="66" s="1"/>
  <c r="D13" i="65"/>
  <c r="I14" i="65" s="1"/>
  <c r="D13" i="42"/>
  <c r="I14" i="42" s="1"/>
  <c r="D13" i="95"/>
  <c r="I14" i="95" s="1"/>
  <c r="D13" i="80"/>
  <c r="I14" i="80" s="1"/>
  <c r="D13" i="33"/>
  <c r="D13" i="82"/>
  <c r="I14" i="82" s="1"/>
  <c r="E22" i="82" s="1"/>
  <c r="F22" i="82" s="1"/>
  <c r="D13" i="28"/>
  <c r="I14" i="28" s="1"/>
  <c r="D13" i="41"/>
  <c r="I14" i="41" s="1"/>
  <c r="E28" i="41" s="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G17" i="33"/>
  <c r="I13" i="33"/>
  <c r="D94" i="17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D99" i="13"/>
  <c r="G17" i="13"/>
  <c r="I13" i="13"/>
  <c r="G18" i="13"/>
  <c r="I13" i="98"/>
  <c r="I13" i="99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G21" i="35"/>
  <c r="I21" i="35" s="1"/>
  <c r="G18" i="33"/>
  <c r="I13" i="97"/>
  <c r="I13" i="25"/>
  <c r="G17" i="25"/>
  <c r="G18" i="25"/>
  <c r="O87" i="45"/>
  <c r="F99" i="99"/>
  <c r="N87" i="59"/>
  <c r="L86" i="71"/>
  <c r="M87" i="60"/>
  <c r="L86" i="58"/>
  <c r="F20" i="2"/>
  <c r="L86" i="63"/>
  <c r="J95" i="97"/>
  <c r="J95" i="98"/>
  <c r="J95" i="99"/>
  <c r="B21" i="86"/>
  <c r="D21" i="90"/>
  <c r="B21" i="90" s="1"/>
  <c r="D21" i="88"/>
  <c r="B21" i="88" s="1"/>
  <c r="D30" i="31"/>
  <c r="B30" i="31" s="1"/>
  <c r="B29" i="31"/>
  <c r="N87" i="64"/>
  <c r="O87" i="19"/>
  <c r="O87" i="80"/>
  <c r="M87" i="71"/>
  <c r="O87" i="71" s="1"/>
  <c r="O87" i="85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E99" i="98" s="1"/>
  <c r="F99" i="98" s="1"/>
  <c r="D95" i="97"/>
  <c r="J96" i="97" s="1"/>
  <c r="F99" i="97" s="1"/>
  <c r="N87" i="67"/>
  <c r="M87" i="69"/>
  <c r="O87" i="69" s="1"/>
  <c r="L86" i="78"/>
  <c r="O87" i="32"/>
  <c r="M87" i="59"/>
  <c r="M87" i="63"/>
  <c r="O87" i="63" s="1"/>
  <c r="L86" i="21"/>
  <c r="L86" i="61"/>
  <c r="O87" i="41"/>
  <c r="L86" i="57"/>
  <c r="L86" i="82"/>
  <c r="N87" i="82"/>
  <c r="O87" i="82" s="1"/>
  <c r="M87" i="64"/>
  <c r="N87" i="57"/>
  <c r="O87" i="57" s="1"/>
  <c r="N87" i="65"/>
  <c r="M87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D94" i="19"/>
  <c r="D93" i="3"/>
  <c r="D94" i="3"/>
  <c r="D93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D92" i="41"/>
  <c r="B107" i="41" s="1"/>
  <c r="D94" i="81"/>
  <c r="D93" i="81"/>
  <c r="D94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7"/>
  <c r="D93" i="27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94" i="79"/>
  <c r="D93" i="45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64"/>
  <c r="D94" i="64"/>
  <c r="D94" i="65"/>
  <c r="D92" i="65"/>
  <c r="B103" i="65" s="1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D94" i="53"/>
  <c r="D93" i="91"/>
  <c r="D94" i="91"/>
  <c r="D94" i="29"/>
  <c r="D93" i="29"/>
  <c r="D94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D92" i="54"/>
  <c r="B105" i="54" s="1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O87" i="76"/>
  <c r="I18" i="94"/>
  <c r="I20" i="80"/>
  <c r="D24" i="67"/>
  <c r="O87" i="58"/>
  <c r="O87" i="42"/>
  <c r="I28" i="24"/>
  <c r="I19" i="88"/>
  <c r="C99" i="26"/>
  <c r="I17" i="26"/>
  <c r="B21" i="80"/>
  <c r="I18" i="93"/>
  <c r="I28" i="34"/>
  <c r="B26" i="55"/>
  <c r="B26" i="58"/>
  <c r="I28" i="23"/>
  <c r="B23" i="65"/>
  <c r="D30" i="23"/>
  <c r="I24" i="53"/>
  <c r="I23" i="66"/>
  <c r="D24" i="66"/>
  <c r="I29" i="23"/>
  <c r="B22" i="75"/>
  <c r="D21" i="91"/>
  <c r="I22" i="65"/>
  <c r="I18" i="96"/>
  <c r="I27" i="22"/>
  <c r="D28" i="41"/>
  <c r="B19" i="33"/>
  <c r="E19" i="33"/>
  <c r="F19" i="33" s="1"/>
  <c r="B26" i="45"/>
  <c r="O87" i="81"/>
  <c r="D19" i="26"/>
  <c r="I29" i="69"/>
  <c r="I25" i="45"/>
  <c r="B24" i="64"/>
  <c r="B29" i="34"/>
  <c r="B29" i="71"/>
  <c r="B26" i="74"/>
  <c r="I21" i="77"/>
  <c r="B30" i="69"/>
  <c r="I26" i="41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O87" i="74" s="1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O87" i="31"/>
  <c r="O87" i="21"/>
  <c r="G22" i="35"/>
  <c r="B23" i="35"/>
  <c r="E23" i="35"/>
  <c r="F23" i="35" s="1"/>
  <c r="H22" i="35"/>
  <c r="I28" i="32"/>
  <c r="D29" i="18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I25" i="74"/>
  <c r="I19" i="87"/>
  <c r="B20" i="87"/>
  <c r="E25" i="1"/>
  <c r="E26" i="1" s="1"/>
  <c r="E32" i="1"/>
  <c r="I26" i="42"/>
  <c r="D95" i="17"/>
  <c r="J96" i="17" s="1"/>
  <c r="D95" i="74"/>
  <c r="J96" i="74" s="1"/>
  <c r="D95" i="96"/>
  <c r="J96" i="96" s="1"/>
  <c r="D95" i="53"/>
  <c r="D95" i="25"/>
  <c r="D95" i="83"/>
  <c r="J96" i="83" s="1"/>
  <c r="D95" i="29"/>
  <c r="J96" i="29" s="1"/>
  <c r="D95" i="22"/>
  <c r="J96" i="22" s="1"/>
  <c r="E109" i="22" s="1"/>
  <c r="F109" i="22" s="1"/>
  <c r="G109" i="22" s="1"/>
  <c r="H109" i="22" s="1"/>
  <c r="D95" i="60"/>
  <c r="J96" i="60" s="1"/>
  <c r="D95" i="45"/>
  <c r="D95" i="88"/>
  <c r="J96" i="88" s="1"/>
  <c r="D95" i="77"/>
  <c r="J96" i="77" s="1"/>
  <c r="D95" i="54"/>
  <c r="D95" i="30"/>
  <c r="D95" i="3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D95" i="71"/>
  <c r="J96" i="71" s="1"/>
  <c r="E110" i="71" s="1"/>
  <c r="D95" i="69"/>
  <c r="J96" i="69" s="1"/>
  <c r="D95" i="59"/>
  <c r="J96" i="59" s="1"/>
  <c r="E105" i="59" s="1"/>
  <c r="D95" i="95"/>
  <c r="J96" i="95" s="1"/>
  <c r="D95" i="57"/>
  <c r="J96" i="57" s="1"/>
  <c r="E10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E109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D106" i="56" s="1"/>
  <c r="B106" i="56" s="1"/>
  <c r="J95" i="29"/>
  <c r="J95" i="22"/>
  <c r="J95" i="92"/>
  <c r="J95" i="58"/>
  <c r="J95" i="18"/>
  <c r="J95" i="30"/>
  <c r="J95" i="65"/>
  <c r="J95" i="39"/>
  <c r="J95" i="91"/>
  <c r="E25" i="2"/>
  <c r="E26" i="2" s="1"/>
  <c r="E32" i="2"/>
  <c r="J95" i="59"/>
  <c r="I102" i="35"/>
  <c r="H102" i="35"/>
  <c r="H101" i="35"/>
  <c r="I101" i="35"/>
  <c r="E33" i="36"/>
  <c r="J96" i="53" l="1"/>
  <c r="J96" i="43"/>
  <c r="D20" i="13"/>
  <c r="E20" i="13" s="1"/>
  <c r="G18" i="26"/>
  <c r="I18" i="26" s="1"/>
  <c r="E24" i="67"/>
  <c r="F24" i="67" s="1"/>
  <c r="G24" i="67" s="1"/>
  <c r="N5" i="67" s="1"/>
  <c r="J96" i="45"/>
  <c r="H23" i="79"/>
  <c r="J96" i="65"/>
  <c r="E104" i="65" s="1"/>
  <c r="J96" i="31"/>
  <c r="F21" i="90"/>
  <c r="D22" i="90" s="1"/>
  <c r="O87" i="60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E19" i="98"/>
  <c r="F19" i="98" s="1"/>
  <c r="E20" i="98" s="1"/>
  <c r="E19" i="99"/>
  <c r="F19" i="99" s="1"/>
  <c r="E20" i="99" s="1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E19" i="25"/>
  <c r="F19" i="25" s="1"/>
  <c r="H19" i="25" s="1"/>
  <c r="E19" i="97"/>
  <c r="F19" i="97" s="1"/>
  <c r="H19" i="97" s="1"/>
  <c r="H17" i="25"/>
  <c r="I17" i="25" s="1"/>
  <c r="H18" i="25"/>
  <c r="I18" i="25" s="1"/>
  <c r="H17" i="13"/>
  <c r="I17" i="13" s="1"/>
  <c r="H18" i="13"/>
  <c r="I18" i="13" s="1"/>
  <c r="J96" i="54"/>
  <c r="E106" i="54" s="1"/>
  <c r="J96" i="42"/>
  <c r="E108" i="42" s="1"/>
  <c r="H19" i="13"/>
  <c r="I19" i="13" s="1"/>
  <c r="H17" i="33"/>
  <c r="I17" i="33" s="1"/>
  <c r="H18" i="33"/>
  <c r="I18" i="33" s="1"/>
  <c r="O87" i="64"/>
  <c r="O87" i="59"/>
  <c r="G99" i="98"/>
  <c r="H99" i="98" s="1"/>
  <c r="D100" i="98"/>
  <c r="B100" i="98" s="1"/>
  <c r="D100" i="99"/>
  <c r="B100" i="99" s="1"/>
  <c r="G99" i="99"/>
  <c r="H99" i="99" s="1"/>
  <c r="M88" i="99" s="1"/>
  <c r="M89" i="99" s="1"/>
  <c r="E100" i="99"/>
  <c r="I99" i="98"/>
  <c r="J99" i="98" s="1"/>
  <c r="B110" i="30"/>
  <c r="D111" i="30"/>
  <c r="D100" i="97"/>
  <c r="B100" i="97" s="1"/>
  <c r="G99" i="97"/>
  <c r="H99" i="97" s="1"/>
  <c r="O87" i="33"/>
  <c r="I29" i="31"/>
  <c r="I20" i="86"/>
  <c r="F21" i="88"/>
  <c r="G21" i="88" s="1"/>
  <c r="N5" i="88" s="1"/>
  <c r="I20" i="88"/>
  <c r="O87" i="67"/>
  <c r="I23" i="67"/>
  <c r="E29" i="18"/>
  <c r="F29" i="18" s="1"/>
  <c r="G29" i="18" s="1"/>
  <c r="N5" i="18" s="1"/>
  <c r="I28" i="18"/>
  <c r="O87" i="66"/>
  <c r="O87" i="65"/>
  <c r="E100" i="97"/>
  <c r="E100" i="98"/>
  <c r="D100" i="95"/>
  <c r="B100" i="95" s="1"/>
  <c r="E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J96" i="41"/>
  <c r="E108" i="41" s="1"/>
  <c r="J96" i="30"/>
  <c r="E111" i="30" s="1"/>
  <c r="C99" i="25"/>
  <c r="D99" i="25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106" i="35"/>
  <c r="F106" i="35" s="1"/>
  <c r="G106" i="35" s="1"/>
  <c r="B106" i="35"/>
  <c r="H104" i="35"/>
  <c r="J104" i="35" s="1"/>
  <c r="D100" i="96"/>
  <c r="B100" i="96" s="1"/>
  <c r="D100" i="94"/>
  <c r="I21" i="78"/>
  <c r="I28" i="71"/>
  <c r="B24" i="67"/>
  <c r="B25" i="46"/>
  <c r="I24" i="46"/>
  <c r="B29" i="24"/>
  <c r="I27" i="19"/>
  <c r="O87" i="39"/>
  <c r="I21" i="76"/>
  <c r="E22" i="80"/>
  <c r="D22" i="80"/>
  <c r="I21" i="80"/>
  <c r="D99" i="26"/>
  <c r="E23" i="82"/>
  <c r="H22" i="82"/>
  <c r="N6" i="82" s="1"/>
  <c r="D23" i="82"/>
  <c r="G22" i="82"/>
  <c r="N5" i="82" s="1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E22" i="86"/>
  <c r="D22" i="86"/>
  <c r="B19" i="93"/>
  <c r="D99" i="33"/>
  <c r="F21" i="91"/>
  <c r="G21" i="91" s="1"/>
  <c r="N5" i="91" s="1"/>
  <c r="B21" i="91"/>
  <c r="F24" i="66"/>
  <c r="H24" i="66" s="1"/>
  <c r="N6" i="66" s="1"/>
  <c r="B24" i="66"/>
  <c r="I23" i="61"/>
  <c r="I20" i="85"/>
  <c r="B21" i="84"/>
  <c r="G26" i="58"/>
  <c r="N5" i="58" s="1"/>
  <c r="D27" i="58"/>
  <c r="E27" i="58"/>
  <c r="H26" i="58"/>
  <c r="N6" i="58" s="1"/>
  <c r="B25" i="53"/>
  <c r="I27" i="17"/>
  <c r="I27" i="21"/>
  <c r="I20" i="81"/>
  <c r="I18" i="95"/>
  <c r="I20" i="91"/>
  <c r="D23" i="75"/>
  <c r="E23" i="75"/>
  <c r="I22" i="75"/>
  <c r="B27" i="42"/>
  <c r="B30" i="23"/>
  <c r="F30" i="23"/>
  <c r="H30" i="23" s="1"/>
  <c r="N6" i="23" s="1"/>
  <c r="I20" i="84"/>
  <c r="I22" i="68"/>
  <c r="I27" i="41"/>
  <c r="I24" i="72"/>
  <c r="D24" i="65"/>
  <c r="E24" i="65"/>
  <c r="I23" i="65"/>
  <c r="D27" i="55"/>
  <c r="E27" i="55"/>
  <c r="G26" i="55"/>
  <c r="N5" i="55" s="1"/>
  <c r="H26" i="55"/>
  <c r="N6" i="55" s="1"/>
  <c r="I24" i="57"/>
  <c r="B28" i="22"/>
  <c r="B21" i="81"/>
  <c r="B19" i="95"/>
  <c r="B30" i="27"/>
  <c r="I26" i="44"/>
  <c r="I26" i="39"/>
  <c r="B22" i="76"/>
  <c r="B19" i="96"/>
  <c r="I29" i="27"/>
  <c r="B27" i="44"/>
  <c r="B25" i="72"/>
  <c r="I24" i="54"/>
  <c r="B27" i="39"/>
  <c r="B24" i="61"/>
  <c r="B21" i="85"/>
  <c r="I26" i="73"/>
  <c r="I29" i="29"/>
  <c r="O87" i="79"/>
  <c r="D100" i="93"/>
  <c r="E100" i="93" s="1"/>
  <c r="D20" i="33"/>
  <c r="H19" i="33"/>
  <c r="G19" i="33"/>
  <c r="B27" i="73"/>
  <c r="D25" i="64"/>
  <c r="E25" i="64"/>
  <c r="B22" i="79"/>
  <c r="I23" i="63"/>
  <c r="E31" i="69"/>
  <c r="D31" i="69"/>
  <c r="I29" i="71"/>
  <c r="B28" i="17"/>
  <c r="B20" i="89"/>
  <c r="D31" i="31"/>
  <c r="E31" i="31"/>
  <c r="B30" i="70"/>
  <c r="B25" i="54"/>
  <c r="E27" i="45"/>
  <c r="D27" i="45"/>
  <c r="B24" i="63"/>
  <c r="I26" i="43"/>
  <c r="B28" i="21"/>
  <c r="I26" i="74"/>
  <c r="B30" i="29"/>
  <c r="B20" i="92"/>
  <c r="H30" i="31"/>
  <c r="I29" i="70"/>
  <c r="B22" i="78"/>
  <c r="E19" i="26"/>
  <c r="F19" i="26" s="1"/>
  <c r="H19" i="26" s="1"/>
  <c r="B19" i="26"/>
  <c r="B29" i="32"/>
  <c r="B28" i="3"/>
  <c r="B23" i="68"/>
  <c r="D30" i="71"/>
  <c r="E30" i="71"/>
  <c r="O87" i="22"/>
  <c r="I31" i="28"/>
  <c r="D32" i="28"/>
  <c r="E32" i="28"/>
  <c r="B22" i="77"/>
  <c r="D30" i="34"/>
  <c r="E30" i="34"/>
  <c r="B28" i="19"/>
  <c r="I19" i="92"/>
  <c r="I19" i="89"/>
  <c r="I26" i="45"/>
  <c r="I21" i="79"/>
  <c r="B27" i="43"/>
  <c r="I27" i="3"/>
  <c r="B25" i="57"/>
  <c r="F28" i="41"/>
  <c r="H28" i="41" s="1"/>
  <c r="N6" i="41" s="1"/>
  <c r="B28" i="41"/>
  <c r="O87" i="62"/>
  <c r="E100" i="96"/>
  <c r="O87" i="29"/>
  <c r="O87" i="77"/>
  <c r="O87" i="84"/>
  <c r="O87" i="24"/>
  <c r="E110" i="23"/>
  <c r="E106" i="56"/>
  <c r="F106" i="56" s="1"/>
  <c r="F53" i="1"/>
  <c r="E30" i="1"/>
  <c r="E33" i="1" s="1"/>
  <c r="B24" i="59"/>
  <c r="B29" i="18"/>
  <c r="E21" i="87"/>
  <c r="D21" i="87"/>
  <c r="D106" i="57"/>
  <c r="B106" i="57" s="1"/>
  <c r="D110" i="23"/>
  <c r="I23" i="59"/>
  <c r="I22" i="35"/>
  <c r="D110" i="71"/>
  <c r="B110" i="71" s="1"/>
  <c r="D109" i="18"/>
  <c r="B109" i="18" s="1"/>
  <c r="E24" i="35"/>
  <c r="F24" i="35" s="1"/>
  <c r="H23" i="35"/>
  <c r="G23" i="35"/>
  <c r="B24" i="35"/>
  <c r="E103" i="79"/>
  <c r="E108" i="43"/>
  <c r="E106" i="46"/>
  <c r="E111" i="27"/>
  <c r="E105" i="60"/>
  <c r="E105" i="63"/>
  <c r="E103" i="78"/>
  <c r="E109" i="19"/>
  <c r="D105" i="59"/>
  <c r="F105" i="59" s="1"/>
  <c r="E106" i="72"/>
  <c r="E101" i="90"/>
  <c r="E104" i="68"/>
  <c r="E111" i="69"/>
  <c r="E108" i="39"/>
  <c r="E104" i="66"/>
  <c r="E105" i="62"/>
  <c r="E109" i="20"/>
  <c r="E101" i="88"/>
  <c r="E101" i="92"/>
  <c r="E106" i="58"/>
  <c r="E110" i="32"/>
  <c r="E105" i="64"/>
  <c r="E102" i="85"/>
  <c r="E101" i="86"/>
  <c r="E101" i="89"/>
  <c r="D101" i="89"/>
  <c r="E104" i="34"/>
  <c r="E111" i="70"/>
  <c r="E107" i="74"/>
  <c r="J102" i="35"/>
  <c r="J101" i="35"/>
  <c r="F53" i="2"/>
  <c r="E30" i="2"/>
  <c r="E33" i="2" s="1"/>
  <c r="D103" i="77"/>
  <c r="E103" i="77"/>
  <c r="D106" i="55"/>
  <c r="E106" i="55"/>
  <c r="D109" i="17"/>
  <c r="E109" i="17"/>
  <c r="D109" i="21"/>
  <c r="E109" i="21"/>
  <c r="D108" i="42"/>
  <c r="D102" i="83"/>
  <c r="E102" i="83"/>
  <c r="D103" i="75"/>
  <c r="E103" i="75"/>
  <c r="D103" i="76"/>
  <c r="E103" i="76"/>
  <c r="D106" i="54"/>
  <c r="H105" i="35"/>
  <c r="I105" i="35"/>
  <c r="G99" i="13"/>
  <c r="D100" i="13"/>
  <c r="E100" i="13" s="1"/>
  <c r="D102" i="80"/>
  <c r="E102" i="80"/>
  <c r="D110" i="24"/>
  <c r="E110" i="24"/>
  <c r="I91" i="36"/>
  <c r="E47" i="36"/>
  <c r="E83" i="36"/>
  <c r="E50" i="36"/>
  <c r="E74" i="36"/>
  <c r="E20" i="36"/>
  <c r="E59" i="36"/>
  <c r="E80" i="36"/>
  <c r="B20" i="13" l="1"/>
  <c r="H21" i="90"/>
  <c r="N6" i="90" s="1"/>
  <c r="B22" i="90"/>
  <c r="G21" i="90"/>
  <c r="N5" i="90" s="1"/>
  <c r="E22" i="90"/>
  <c r="F22" i="90" s="1"/>
  <c r="H19" i="99"/>
  <c r="N6" i="99" s="1"/>
  <c r="F100" i="98"/>
  <c r="E101" i="98" s="1"/>
  <c r="D22" i="88"/>
  <c r="B22" i="88" s="1"/>
  <c r="H19" i="98"/>
  <c r="N6" i="98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N7" i="58"/>
  <c r="N7" i="55"/>
  <c r="D20" i="25"/>
  <c r="G19" i="25"/>
  <c r="I19" i="25" s="1"/>
  <c r="D20" i="99"/>
  <c r="G19" i="99"/>
  <c r="D20" i="97"/>
  <c r="G19" i="97"/>
  <c r="I19" i="97" s="1"/>
  <c r="D20" i="98"/>
  <c r="G19" i="98"/>
  <c r="N6" i="97"/>
  <c r="I30" i="31"/>
  <c r="N6" i="31"/>
  <c r="N7" i="31" s="1"/>
  <c r="F100" i="99"/>
  <c r="G100" i="99" s="1"/>
  <c r="I100" i="99" s="1"/>
  <c r="H21" i="88"/>
  <c r="E22" i="88"/>
  <c r="N7" i="82"/>
  <c r="F100" i="97"/>
  <c r="D101" i="97" s="1"/>
  <c r="E101" i="97" s="1"/>
  <c r="I27" i="73"/>
  <c r="G24" i="66"/>
  <c r="N5" i="66" s="1"/>
  <c r="G99" i="33"/>
  <c r="H99" i="33" s="1"/>
  <c r="I99" i="97"/>
  <c r="J99" i="97" s="1"/>
  <c r="I99" i="99"/>
  <c r="F99" i="25"/>
  <c r="D100" i="25" s="1"/>
  <c r="B100" i="25" s="1"/>
  <c r="F111" i="30"/>
  <c r="G111" i="30" s="1"/>
  <c r="H111" i="30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B107" i="35"/>
  <c r="E37" i="1"/>
  <c r="F54" i="1" s="1"/>
  <c r="F55" i="1" s="1"/>
  <c r="I21" i="86"/>
  <c r="I28" i="3"/>
  <c r="D100" i="33"/>
  <c r="E100" i="33" s="1"/>
  <c r="F100" i="95"/>
  <c r="D101" i="95" s="1"/>
  <c r="E107" i="35"/>
  <c r="F107" i="35" s="1"/>
  <c r="G107" i="35" s="1"/>
  <c r="G100" i="97"/>
  <c r="G99" i="26"/>
  <c r="I99" i="26" s="1"/>
  <c r="D99" i="27"/>
  <c r="F100" i="96"/>
  <c r="D101" i="96" s="1"/>
  <c r="E100" i="26"/>
  <c r="F100" i="26" s="1"/>
  <c r="D101" i="26" s="1"/>
  <c r="B101" i="26" s="1"/>
  <c r="F109" i="18"/>
  <c r="E110" i="18" s="1"/>
  <c r="J99" i="96"/>
  <c r="F100" i="93"/>
  <c r="D101" i="93" s="1"/>
  <c r="E21" i="94"/>
  <c r="I19" i="94"/>
  <c r="E25" i="67"/>
  <c r="D25" i="67"/>
  <c r="H24" i="67"/>
  <c r="D26" i="46"/>
  <c r="E26" i="46"/>
  <c r="I25" i="46"/>
  <c r="D30" i="24"/>
  <c r="E30" i="24"/>
  <c r="I29" i="24"/>
  <c r="I26" i="55"/>
  <c r="I23" i="35"/>
  <c r="I22" i="76"/>
  <c r="B22" i="80"/>
  <c r="F22" i="80"/>
  <c r="I25" i="53"/>
  <c r="I22" i="82"/>
  <c r="I21" i="84"/>
  <c r="B20" i="94"/>
  <c r="I19" i="93"/>
  <c r="E20" i="93"/>
  <c r="D20" i="93"/>
  <c r="F22" i="86"/>
  <c r="B22" i="86"/>
  <c r="B23" i="82"/>
  <c r="F23" i="82"/>
  <c r="F27" i="55"/>
  <c r="H27" i="55" s="1"/>
  <c r="B27" i="55"/>
  <c r="B100" i="93"/>
  <c r="I27" i="43"/>
  <c r="I30" i="69"/>
  <c r="E26" i="53"/>
  <c r="D26" i="53"/>
  <c r="I26" i="58"/>
  <c r="E22" i="91"/>
  <c r="D22" i="91"/>
  <c r="B24" i="65"/>
  <c r="F24" i="65"/>
  <c r="G24" i="65" s="1"/>
  <c r="N5" i="65" s="1"/>
  <c r="E28" i="42"/>
  <c r="D28" i="42"/>
  <c r="I30" i="29"/>
  <c r="E31" i="23"/>
  <c r="D31" i="23"/>
  <c r="G30" i="23"/>
  <c r="I27" i="42"/>
  <c r="D25" i="66"/>
  <c r="E25" i="66"/>
  <c r="I29" i="34"/>
  <c r="I22" i="77"/>
  <c r="F23" i="75"/>
  <c r="G23" i="75" s="1"/>
  <c r="N5" i="75" s="1"/>
  <c r="B23" i="75"/>
  <c r="B27" i="58"/>
  <c r="F27" i="58"/>
  <c r="G27" i="58" s="1"/>
  <c r="D22" i="84"/>
  <c r="E22" i="84"/>
  <c r="H21" i="91"/>
  <c r="I24" i="56"/>
  <c r="I24" i="61"/>
  <c r="E25" i="61"/>
  <c r="D25" i="61"/>
  <c r="I19" i="95"/>
  <c r="D22" i="81"/>
  <c r="E22" i="81"/>
  <c r="D22" i="85"/>
  <c r="E22" i="85"/>
  <c r="I27" i="39"/>
  <c r="D26" i="72"/>
  <c r="E26" i="72"/>
  <c r="I27" i="44"/>
  <c r="E28" i="44"/>
  <c r="D28" i="44"/>
  <c r="I28" i="22"/>
  <c r="D29" i="22"/>
  <c r="E29" i="22"/>
  <c r="I25" i="72"/>
  <c r="D23" i="76"/>
  <c r="E23" i="76"/>
  <c r="E31" i="27"/>
  <c r="D31" i="27"/>
  <c r="E28" i="39"/>
  <c r="D28" i="39"/>
  <c r="I19" i="96"/>
  <c r="D20" i="96"/>
  <c r="E20" i="96"/>
  <c r="D20" i="95"/>
  <c r="E20" i="95"/>
  <c r="I23" i="60"/>
  <c r="F30" i="71"/>
  <c r="G30" i="71" s="1"/>
  <c r="N5" i="71" s="1"/>
  <c r="B30" i="71"/>
  <c r="B21" i="83"/>
  <c r="G28" i="41"/>
  <c r="I24" i="64"/>
  <c r="I28" i="19"/>
  <c r="E29" i="19"/>
  <c r="D29" i="19"/>
  <c r="B32" i="28"/>
  <c r="F32" i="28"/>
  <c r="H32" i="28" s="1"/>
  <c r="N6" i="28" s="1"/>
  <c r="B30" i="30"/>
  <c r="E24" i="68"/>
  <c r="D24" i="68"/>
  <c r="D25" i="63"/>
  <c r="E25" i="63"/>
  <c r="D31" i="70"/>
  <c r="E31" i="70"/>
  <c r="B31" i="31"/>
  <c r="F31" i="31"/>
  <c r="H31" i="31" s="1"/>
  <c r="I20" i="89"/>
  <c r="B31" i="69"/>
  <c r="F31" i="69"/>
  <c r="D23" i="77"/>
  <c r="E23" i="77"/>
  <c r="I23" i="68"/>
  <c r="D29" i="3"/>
  <c r="E29" i="3"/>
  <c r="D20" i="26"/>
  <c r="E20" i="26" s="1"/>
  <c r="E23" i="78"/>
  <c r="D23" i="78"/>
  <c r="D21" i="92"/>
  <c r="E21" i="92"/>
  <c r="B27" i="74"/>
  <c r="F27" i="45"/>
  <c r="B27" i="45"/>
  <c r="I20" i="83"/>
  <c r="D26" i="54"/>
  <c r="E26" i="54"/>
  <c r="F25" i="64"/>
  <c r="B25" i="64"/>
  <c r="D29" i="41"/>
  <c r="E29" i="41"/>
  <c r="E26" i="57"/>
  <c r="D26" i="57"/>
  <c r="I29" i="32"/>
  <c r="E30" i="32"/>
  <c r="D30" i="32"/>
  <c r="E29" i="21"/>
  <c r="D29" i="21"/>
  <c r="D21" i="89"/>
  <c r="E21" i="89"/>
  <c r="E20" i="33"/>
  <c r="F20" i="33" s="1"/>
  <c r="H20" i="33" s="1"/>
  <c r="B20" i="33"/>
  <c r="B24" i="60"/>
  <c r="I25" i="57"/>
  <c r="D28" i="43"/>
  <c r="E28" i="43"/>
  <c r="B30" i="34"/>
  <c r="F30" i="34"/>
  <c r="G30" i="34" s="1"/>
  <c r="N5" i="34" s="1"/>
  <c r="I29" i="30"/>
  <c r="G19" i="26"/>
  <c r="I19" i="26" s="1"/>
  <c r="I22" i="78"/>
  <c r="I20" i="92"/>
  <c r="E31" i="29"/>
  <c r="D31" i="29"/>
  <c r="I25" i="54"/>
  <c r="I30" i="70"/>
  <c r="B25" i="56"/>
  <c r="D29" i="17"/>
  <c r="E29" i="17"/>
  <c r="I28" i="17"/>
  <c r="I22" i="79"/>
  <c r="D28" i="73"/>
  <c r="E28" i="73"/>
  <c r="I19" i="33"/>
  <c r="B100" i="94"/>
  <c r="E100" i="94"/>
  <c r="F100" i="94" s="1"/>
  <c r="F110" i="71"/>
  <c r="E111" i="71" s="1"/>
  <c r="J105" i="57"/>
  <c r="J105" i="56"/>
  <c r="F106" i="57"/>
  <c r="D107" i="57" s="1"/>
  <c r="B105" i="59"/>
  <c r="F110" i="23"/>
  <c r="G110" i="23" s="1"/>
  <c r="E37" i="2"/>
  <c r="F54" i="2" s="1"/>
  <c r="F55" i="2" s="1"/>
  <c r="G106" i="56"/>
  <c r="I106" i="56" s="1"/>
  <c r="D107" i="56"/>
  <c r="B107" i="56" s="1"/>
  <c r="E25" i="59"/>
  <c r="D25" i="59"/>
  <c r="I23" i="62"/>
  <c r="B25" i="35"/>
  <c r="G24" i="35"/>
  <c r="H24" i="35"/>
  <c r="E25" i="35"/>
  <c r="F25" i="35" s="1"/>
  <c r="I20" i="87"/>
  <c r="B21" i="87"/>
  <c r="F21" i="87"/>
  <c r="H21" i="87" s="1"/>
  <c r="N6" i="87" s="1"/>
  <c r="E30" i="18"/>
  <c r="D30" i="18"/>
  <c r="B24" i="62"/>
  <c r="B110" i="23"/>
  <c r="I27" i="20"/>
  <c r="F20" i="13"/>
  <c r="B28" i="20"/>
  <c r="H29" i="18"/>
  <c r="N6" i="18" s="1"/>
  <c r="N7" i="18" s="1"/>
  <c r="D106" i="53"/>
  <c r="B109" i="22"/>
  <c r="D102" i="81"/>
  <c r="B102" i="81" s="1"/>
  <c r="D110" i="31"/>
  <c r="D101" i="84"/>
  <c r="B101" i="89"/>
  <c r="F101" i="89"/>
  <c r="D105" i="64"/>
  <c r="D111" i="69"/>
  <c r="D105" i="63"/>
  <c r="D107" i="74"/>
  <c r="F104" i="34"/>
  <c r="D108" i="41"/>
  <c r="B108" i="41" s="1"/>
  <c r="D106" i="58"/>
  <c r="B106" i="58" s="1"/>
  <c r="D111" i="29"/>
  <c r="D101" i="88"/>
  <c r="D109" i="20"/>
  <c r="D109" i="19"/>
  <c r="D105" i="60"/>
  <c r="D111" i="27"/>
  <c r="D107" i="45"/>
  <c r="B107" i="45" s="1"/>
  <c r="D108" i="73"/>
  <c r="B108" i="73" s="1"/>
  <c r="D101" i="92"/>
  <c r="B101" i="92" s="1"/>
  <c r="D105" i="61"/>
  <c r="E107" i="56"/>
  <c r="D111" i="70"/>
  <c r="D101" i="91"/>
  <c r="B101" i="91" s="1"/>
  <c r="D104" i="65"/>
  <c r="B104" i="65" s="1"/>
  <c r="D104" i="66"/>
  <c r="D101" i="90"/>
  <c r="D108" i="43"/>
  <c r="E107" i="45"/>
  <c r="B111" i="30"/>
  <c r="D101" i="86"/>
  <c r="E108" i="73"/>
  <c r="E106" i="53"/>
  <c r="D102" i="85"/>
  <c r="D110" i="32"/>
  <c r="E101" i="91"/>
  <c r="E111" i="29"/>
  <c r="E110" i="31"/>
  <c r="D105" i="62"/>
  <c r="D108" i="39"/>
  <c r="D104" i="68"/>
  <c r="D106" i="72"/>
  <c r="E105" i="61"/>
  <c r="D103" i="78"/>
  <c r="E102" i="81"/>
  <c r="E101" i="84"/>
  <c r="D106" i="46"/>
  <c r="D103" i="79"/>
  <c r="B103" i="79" s="1"/>
  <c r="J109" i="23"/>
  <c r="D106" i="59"/>
  <c r="G105" i="59"/>
  <c r="E106" i="59"/>
  <c r="D112" i="28"/>
  <c r="E112" i="28"/>
  <c r="F103" i="76"/>
  <c r="B103" i="76"/>
  <c r="B109" i="17"/>
  <c r="F109" i="17"/>
  <c r="F106" i="55"/>
  <c r="B106" i="55"/>
  <c r="H106" i="35"/>
  <c r="I106" i="35"/>
  <c r="D109" i="3"/>
  <c r="E109" i="3"/>
  <c r="F100" i="13"/>
  <c r="B100" i="13"/>
  <c r="J105" i="35"/>
  <c r="D108" i="44"/>
  <c r="E108" i="44"/>
  <c r="D104" i="67"/>
  <c r="E104" i="67"/>
  <c r="F102" i="80"/>
  <c r="B102" i="80"/>
  <c r="I99" i="13"/>
  <c r="H99" i="13"/>
  <c r="B103" i="75"/>
  <c r="F103" i="75"/>
  <c r="F102" i="83"/>
  <c r="B102" i="83"/>
  <c r="B108" i="42"/>
  <c r="F108" i="42"/>
  <c r="F103" i="77"/>
  <c r="B103" i="77"/>
  <c r="D102" i="82"/>
  <c r="E102" i="82"/>
  <c r="B110" i="24"/>
  <c r="F110" i="24"/>
  <c r="B106" i="54"/>
  <c r="F106" i="54"/>
  <c r="D101" i="87"/>
  <c r="E101" i="87"/>
  <c r="B109" i="21"/>
  <c r="F109" i="21"/>
  <c r="F50" i="36"/>
  <c r="E36" i="36"/>
  <c r="E57" i="36"/>
  <c r="F20" i="36"/>
  <c r="E67" i="36"/>
  <c r="E63" i="36"/>
  <c r="F47" i="36"/>
  <c r="E82" i="36"/>
  <c r="E58" i="36"/>
  <c r="F33" i="36"/>
  <c r="F74" i="36"/>
  <c r="G100" i="98" l="1"/>
  <c r="D101" i="98"/>
  <c r="F101" i="98" s="1"/>
  <c r="F22" i="88"/>
  <c r="G22" i="88" s="1"/>
  <c r="N7" i="90"/>
  <c r="H99" i="26"/>
  <c r="M99" i="26" s="1"/>
  <c r="I21" i="90"/>
  <c r="I19" i="99"/>
  <c r="H22" i="90"/>
  <c r="D23" i="90"/>
  <c r="B23" i="90" s="1"/>
  <c r="E23" i="90"/>
  <c r="F23" i="90" s="1"/>
  <c r="G23" i="90" s="1"/>
  <c r="G22" i="90"/>
  <c r="G99" i="25"/>
  <c r="I99" i="25" s="1"/>
  <c r="I99" i="33"/>
  <c r="J99" i="33" s="1"/>
  <c r="I19" i="98"/>
  <c r="G50" i="36"/>
  <c r="G47" i="36"/>
  <c r="E20" i="97"/>
  <c r="F20" i="97" s="1"/>
  <c r="B20" i="97"/>
  <c r="E20" i="25"/>
  <c r="F20" i="25" s="1"/>
  <c r="B20" i="25"/>
  <c r="N5" i="98"/>
  <c r="N7" i="98" s="1"/>
  <c r="N5" i="99"/>
  <c r="N7" i="99" s="1"/>
  <c r="N5" i="97"/>
  <c r="N7" i="97" s="1"/>
  <c r="F20" i="98"/>
  <c r="B20" i="98"/>
  <c r="F20" i="99"/>
  <c r="B20" i="99"/>
  <c r="G33" i="36"/>
  <c r="G20" i="36"/>
  <c r="I30" i="23"/>
  <c r="N5" i="23"/>
  <c r="N7" i="66"/>
  <c r="I24" i="67"/>
  <c r="N6" i="67"/>
  <c r="N7" i="67" s="1"/>
  <c r="I28" i="41"/>
  <c r="N5" i="41"/>
  <c r="I24" i="66"/>
  <c r="E101" i="99"/>
  <c r="D101" i="99"/>
  <c r="I21" i="91"/>
  <c r="N6" i="91"/>
  <c r="N7" i="91" s="1"/>
  <c r="I21" i="88"/>
  <c r="N6" i="88"/>
  <c r="N7" i="88" s="1"/>
  <c r="G74" i="36"/>
  <c r="D21" i="94"/>
  <c r="B21" i="94" s="1"/>
  <c r="B100" i="33"/>
  <c r="H100" i="99"/>
  <c r="J100" i="99" s="1"/>
  <c r="J99" i="99"/>
  <c r="N88" i="99"/>
  <c r="E100" i="25"/>
  <c r="F100" i="25" s="1"/>
  <c r="D101" i="25" s="1"/>
  <c r="E101" i="25" s="1"/>
  <c r="B108" i="35"/>
  <c r="E108" i="35"/>
  <c r="F108" i="35" s="1"/>
  <c r="B109" i="35" s="1"/>
  <c r="G100" i="96"/>
  <c r="I100" i="96" s="1"/>
  <c r="N88" i="96" s="1"/>
  <c r="N89" i="96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I21" i="85"/>
  <c r="I28" i="21"/>
  <c r="E101" i="95"/>
  <c r="F101" i="95" s="1"/>
  <c r="B101" i="95"/>
  <c r="B101" i="97"/>
  <c r="F101" i="97"/>
  <c r="H100" i="98"/>
  <c r="M88" i="98" s="1"/>
  <c r="M89" i="98" s="1"/>
  <c r="I100" i="98"/>
  <c r="G100" i="95"/>
  <c r="H100" i="95" s="1"/>
  <c r="M88" i="95" s="1"/>
  <c r="M89" i="95" s="1"/>
  <c r="J99" i="95"/>
  <c r="I100" i="97"/>
  <c r="H100" i="97"/>
  <c r="M88" i="97" s="1"/>
  <c r="M89" i="97" s="1"/>
  <c r="F100" i="33"/>
  <c r="G100" i="33" s="1"/>
  <c r="B101" i="98"/>
  <c r="G106" i="57"/>
  <c r="H106" i="57" s="1"/>
  <c r="M88" i="57" s="1"/>
  <c r="M89" i="57" s="1"/>
  <c r="G100" i="26"/>
  <c r="H100" i="26" s="1"/>
  <c r="E101" i="26"/>
  <c r="F101" i="26" s="1"/>
  <c r="G101" i="26" s="1"/>
  <c r="I101" i="26" s="1"/>
  <c r="J109" i="71"/>
  <c r="D111" i="71"/>
  <c r="B111" i="71" s="1"/>
  <c r="D110" i="18"/>
  <c r="B110" i="18" s="1"/>
  <c r="K95" i="85"/>
  <c r="G110" i="71"/>
  <c r="H110" i="71" s="1"/>
  <c r="M88" i="71" s="1"/>
  <c r="M89" i="71" s="1"/>
  <c r="G109" i="18"/>
  <c r="H109" i="18" s="1"/>
  <c r="M88" i="18" s="1"/>
  <c r="M89" i="18" s="1"/>
  <c r="G100" i="93"/>
  <c r="H100" i="93" s="1"/>
  <c r="M88" i="93" s="1"/>
  <c r="M89" i="93" s="1"/>
  <c r="J99" i="93"/>
  <c r="H23" i="75"/>
  <c r="B25" i="67"/>
  <c r="F25" i="67"/>
  <c r="F26" i="46"/>
  <c r="H26" i="46" s="1"/>
  <c r="N6" i="46" s="1"/>
  <c r="B26" i="46"/>
  <c r="I30" i="27"/>
  <c r="B30" i="24"/>
  <c r="F30" i="24"/>
  <c r="H30" i="24" s="1"/>
  <c r="N6" i="24" s="1"/>
  <c r="H22" i="86"/>
  <c r="N6" i="86" s="1"/>
  <c r="D23" i="86"/>
  <c r="E23" i="86"/>
  <c r="G22" i="86"/>
  <c r="N5" i="86" s="1"/>
  <c r="H22" i="80"/>
  <c r="N6" i="80" s="1"/>
  <c r="D23" i="80"/>
  <c r="E23" i="80"/>
  <c r="H23" i="82"/>
  <c r="G23" i="82"/>
  <c r="E24" i="82"/>
  <c r="D24" i="82"/>
  <c r="B20" i="93"/>
  <c r="F20" i="93"/>
  <c r="H20" i="93" s="1"/>
  <c r="N6" i="93" s="1"/>
  <c r="O99" i="26"/>
  <c r="G22" i="80"/>
  <c r="N5" i="80" s="1"/>
  <c r="F31" i="23"/>
  <c r="B31" i="23"/>
  <c r="B28" i="42"/>
  <c r="F28" i="42"/>
  <c r="G28" i="42" s="1"/>
  <c r="N5" i="42" s="1"/>
  <c r="D25" i="65"/>
  <c r="E25" i="65"/>
  <c r="E28" i="55"/>
  <c r="D28" i="55"/>
  <c r="G20" i="33"/>
  <c r="I20" i="33" s="1"/>
  <c r="H27" i="58"/>
  <c r="I27" i="58" s="1"/>
  <c r="E28" i="58"/>
  <c r="D28" i="58"/>
  <c r="B25" i="66"/>
  <c r="F25" i="66"/>
  <c r="H25" i="66" s="1"/>
  <c r="G27" i="55"/>
  <c r="I27" i="55" s="1"/>
  <c r="F22" i="84"/>
  <c r="B22" i="84"/>
  <c r="D24" i="75"/>
  <c r="E24" i="75"/>
  <c r="H24" i="65"/>
  <c r="F22" i="91"/>
  <c r="G22" i="91" s="1"/>
  <c r="B22" i="91"/>
  <c r="F26" i="53"/>
  <c r="H26" i="53" s="1"/>
  <c r="N6" i="53" s="1"/>
  <c r="B26" i="53"/>
  <c r="I21" i="83"/>
  <c r="F20" i="96"/>
  <c r="G20" i="96" s="1"/>
  <c r="N5" i="96" s="1"/>
  <c r="B20" i="96"/>
  <c r="B23" i="76"/>
  <c r="F23" i="76"/>
  <c r="F29" i="22"/>
  <c r="H29" i="22" s="1"/>
  <c r="N6" i="22" s="1"/>
  <c r="I28" i="20"/>
  <c r="B29" i="22"/>
  <c r="B22" i="85"/>
  <c r="F22" i="85"/>
  <c r="G22" i="85" s="1"/>
  <c r="N5" i="85" s="1"/>
  <c r="B22" i="81"/>
  <c r="F22" i="81"/>
  <c r="H22" i="81" s="1"/>
  <c r="N6" i="81" s="1"/>
  <c r="B25" i="61"/>
  <c r="F25" i="61"/>
  <c r="H25" i="61" s="1"/>
  <c r="N6" i="61" s="1"/>
  <c r="I27" i="74"/>
  <c r="B20" i="95"/>
  <c r="F20" i="95"/>
  <c r="H20" i="95" s="1"/>
  <c r="N6" i="95" s="1"/>
  <c r="F28" i="39"/>
  <c r="G28" i="39" s="1"/>
  <c r="N5" i="39" s="1"/>
  <c r="B28" i="39"/>
  <c r="B31" i="27"/>
  <c r="F31" i="27"/>
  <c r="I21" i="81"/>
  <c r="B28" i="44"/>
  <c r="F28" i="44"/>
  <c r="G28" i="44" s="1"/>
  <c r="N5" i="44" s="1"/>
  <c r="F26" i="72"/>
  <c r="B26" i="72"/>
  <c r="I24" i="35"/>
  <c r="B26" i="57"/>
  <c r="F26" i="57"/>
  <c r="H26" i="57" s="1"/>
  <c r="N6" i="57" s="1"/>
  <c r="B31" i="70"/>
  <c r="F31" i="70"/>
  <c r="H31" i="70" s="1"/>
  <c r="N6" i="70" s="1"/>
  <c r="B28" i="43"/>
  <c r="F28" i="43"/>
  <c r="D26" i="64"/>
  <c r="E26" i="64"/>
  <c r="H27" i="45"/>
  <c r="N6" i="45" s="1"/>
  <c r="D28" i="45"/>
  <c r="E28" i="45"/>
  <c r="B21" i="92"/>
  <c r="F21" i="92"/>
  <c r="H21" i="92" s="1"/>
  <c r="N6" i="92" s="1"/>
  <c r="B20" i="26"/>
  <c r="F20" i="26"/>
  <c r="H20" i="26" s="1"/>
  <c r="E32" i="31"/>
  <c r="D32" i="31"/>
  <c r="D31" i="30"/>
  <c r="E31" i="30"/>
  <c r="G32" i="28"/>
  <c r="E33" i="28"/>
  <c r="D33" i="28"/>
  <c r="F29" i="19"/>
  <c r="G29" i="19" s="1"/>
  <c r="N5" i="19" s="1"/>
  <c r="B29" i="19"/>
  <c r="B23" i="79"/>
  <c r="H30" i="71"/>
  <c r="F29" i="21"/>
  <c r="G29" i="21" s="1"/>
  <c r="N5" i="21" s="1"/>
  <c r="B29" i="21"/>
  <c r="G21" i="87"/>
  <c r="F28" i="73"/>
  <c r="B28" i="73"/>
  <c r="D26" i="56"/>
  <c r="E26" i="56"/>
  <c r="D25" i="60"/>
  <c r="E25" i="60"/>
  <c r="B21" i="89"/>
  <c r="F21" i="89"/>
  <c r="G21" i="89" s="1"/>
  <c r="N5" i="89" s="1"/>
  <c r="F30" i="32"/>
  <c r="H30" i="32" s="1"/>
  <c r="N6" i="32" s="1"/>
  <c r="B30" i="32"/>
  <c r="H25" i="64"/>
  <c r="N6" i="64" s="1"/>
  <c r="F26" i="54"/>
  <c r="H26" i="54" s="1"/>
  <c r="N6" i="54" s="1"/>
  <c r="B26" i="54"/>
  <c r="G27" i="45"/>
  <c r="N5" i="45" s="1"/>
  <c r="E28" i="74"/>
  <c r="D28" i="74"/>
  <c r="B23" i="78"/>
  <c r="F23" i="78"/>
  <c r="H23" i="78" s="1"/>
  <c r="N6" i="78" s="1"/>
  <c r="F23" i="77"/>
  <c r="H23" i="77" s="1"/>
  <c r="N6" i="77" s="1"/>
  <c r="B23" i="77"/>
  <c r="F25" i="63"/>
  <c r="B25" i="63"/>
  <c r="B24" i="68"/>
  <c r="F24" i="68"/>
  <c r="H24" i="68" s="1"/>
  <c r="N6" i="68" s="1"/>
  <c r="G31" i="69"/>
  <c r="N5" i="69" s="1"/>
  <c r="D32" i="69"/>
  <c r="E32" i="69"/>
  <c r="D31" i="71"/>
  <c r="E31" i="71"/>
  <c r="F29" i="17"/>
  <c r="H29" i="17" s="1"/>
  <c r="C38" i="17"/>
  <c r="B29" i="17"/>
  <c r="I25" i="56"/>
  <c r="E23" i="88"/>
  <c r="B31" i="29"/>
  <c r="F31" i="29"/>
  <c r="H31" i="29" s="1"/>
  <c r="N6" i="29" s="1"/>
  <c r="H30" i="34"/>
  <c r="E31" i="34"/>
  <c r="D31" i="34"/>
  <c r="I24" i="60"/>
  <c r="D21" i="33"/>
  <c r="E21" i="33" s="1"/>
  <c r="F21" i="33" s="1"/>
  <c r="F29" i="41"/>
  <c r="H29" i="41" s="1"/>
  <c r="B29" i="41"/>
  <c r="G25" i="64"/>
  <c r="N5" i="64" s="1"/>
  <c r="B29" i="3"/>
  <c r="F29" i="3"/>
  <c r="G29" i="3" s="1"/>
  <c r="N5" i="3" s="1"/>
  <c r="H31" i="69"/>
  <c r="N6" i="69" s="1"/>
  <c r="G31" i="31"/>
  <c r="I31" i="31" s="1"/>
  <c r="I24" i="63"/>
  <c r="I30" i="30"/>
  <c r="D22" i="83"/>
  <c r="E22" i="83"/>
  <c r="J99" i="94"/>
  <c r="G100" i="94"/>
  <c r="D101" i="94"/>
  <c r="E107" i="57"/>
  <c r="F107" i="57" s="1"/>
  <c r="N88" i="56"/>
  <c r="D111" i="23"/>
  <c r="B111" i="23" s="1"/>
  <c r="F102" i="81"/>
  <c r="G102" i="81" s="1"/>
  <c r="F107" i="56"/>
  <c r="E108" i="56" s="1"/>
  <c r="F107" i="45"/>
  <c r="D108" i="45" s="1"/>
  <c r="E110" i="22"/>
  <c r="H106" i="56"/>
  <c r="E111" i="23"/>
  <c r="E101" i="93"/>
  <c r="F101" i="93" s="1"/>
  <c r="B101" i="93"/>
  <c r="J108" i="18"/>
  <c r="F101" i="91"/>
  <c r="D102" i="91" s="1"/>
  <c r="F108" i="41"/>
  <c r="E109" i="41" s="1"/>
  <c r="F108" i="73"/>
  <c r="E109" i="73" s="1"/>
  <c r="J104" i="59"/>
  <c r="F104" i="65"/>
  <c r="G104" i="65" s="1"/>
  <c r="E29" i="20"/>
  <c r="D29" i="20"/>
  <c r="I24" i="59"/>
  <c r="I29" i="18"/>
  <c r="E26" i="35"/>
  <c r="F26" i="35" s="1"/>
  <c r="H25" i="35"/>
  <c r="B26" i="35"/>
  <c r="G25" i="35"/>
  <c r="E22" i="87"/>
  <c r="D22" i="87"/>
  <c r="D25" i="62"/>
  <c r="E25" i="62"/>
  <c r="D21" i="13"/>
  <c r="E21" i="13" s="1"/>
  <c r="G20" i="13"/>
  <c r="H20" i="13"/>
  <c r="I24" i="62"/>
  <c r="B30" i="18"/>
  <c r="F30" i="18"/>
  <c r="H30" i="18" s="1"/>
  <c r="B25" i="59"/>
  <c r="F25" i="59"/>
  <c r="G25" i="59" s="1"/>
  <c r="N5" i="59" s="1"/>
  <c r="F101" i="86"/>
  <c r="B101" i="86"/>
  <c r="F104" i="66"/>
  <c r="B104" i="66"/>
  <c r="B109" i="19"/>
  <c r="F109" i="19"/>
  <c r="B109" i="34"/>
  <c r="B105" i="64"/>
  <c r="F105" i="64"/>
  <c r="J100" i="89"/>
  <c r="B104" i="68"/>
  <c r="F104" i="68"/>
  <c r="F110" i="32"/>
  <c r="B110" i="32"/>
  <c r="F106" i="58"/>
  <c r="B109" i="20"/>
  <c r="F109" i="20"/>
  <c r="B111" i="29"/>
  <c r="F111" i="29"/>
  <c r="F105" i="63"/>
  <c r="B105" i="63"/>
  <c r="B106" i="46"/>
  <c r="F106" i="46"/>
  <c r="B103" i="78"/>
  <c r="F103" i="78"/>
  <c r="B101" i="90"/>
  <c r="F101" i="90"/>
  <c r="F105" i="61"/>
  <c r="B105" i="61"/>
  <c r="F103" i="79"/>
  <c r="B105" i="60"/>
  <c r="F105" i="60"/>
  <c r="F107" i="74"/>
  <c r="B107" i="74"/>
  <c r="E102" i="89"/>
  <c r="G101" i="89"/>
  <c r="D102" i="89"/>
  <c r="B110" i="31"/>
  <c r="F110" i="31"/>
  <c r="B106" i="53"/>
  <c r="F106" i="53"/>
  <c r="F105" i="62"/>
  <c r="B105" i="62"/>
  <c r="B111" i="70"/>
  <c r="F111" i="70"/>
  <c r="B101" i="84"/>
  <c r="F101" i="84"/>
  <c r="B106" i="72"/>
  <c r="F106" i="72"/>
  <c r="F108" i="39"/>
  <c r="B108" i="39"/>
  <c r="B102" i="85"/>
  <c r="F102" i="85"/>
  <c r="B108" i="43"/>
  <c r="F108" i="43"/>
  <c r="B111" i="27"/>
  <c r="F111" i="27"/>
  <c r="B101" i="88"/>
  <c r="F101" i="88"/>
  <c r="B105" i="34"/>
  <c r="G104" i="34"/>
  <c r="B111" i="69"/>
  <c r="F111" i="69"/>
  <c r="F101" i="92"/>
  <c r="H105" i="59"/>
  <c r="M88" i="59" s="1"/>
  <c r="M89" i="59" s="1"/>
  <c r="I105" i="59"/>
  <c r="N88" i="59" s="1"/>
  <c r="F106" i="59"/>
  <c r="B106" i="59"/>
  <c r="I110" i="23"/>
  <c r="N88" i="23" s="1"/>
  <c r="H110" i="23"/>
  <c r="M88" i="23" s="1"/>
  <c r="M89" i="23" s="1"/>
  <c r="F62" i="2"/>
  <c r="F65" i="2" s="1"/>
  <c r="F67" i="2" s="1"/>
  <c r="F69" i="2" s="1"/>
  <c r="B107" i="57"/>
  <c r="J108" i="21"/>
  <c r="G102" i="83"/>
  <c r="E103" i="83"/>
  <c r="D103" i="83"/>
  <c r="G100" i="13"/>
  <c r="D101" i="13"/>
  <c r="E101" i="13" s="1"/>
  <c r="B101" i="96"/>
  <c r="D104" i="75"/>
  <c r="G103" i="75"/>
  <c r="E104" i="75"/>
  <c r="J99" i="13"/>
  <c r="J107" i="42"/>
  <c r="B104" i="67"/>
  <c r="F104" i="67"/>
  <c r="D110" i="17"/>
  <c r="G109" i="17"/>
  <c r="E110" i="17"/>
  <c r="J105" i="54"/>
  <c r="D110" i="21"/>
  <c r="G109" i="21"/>
  <c r="E110" i="21"/>
  <c r="I107" i="35"/>
  <c r="H107" i="35"/>
  <c r="J105" i="55"/>
  <c r="J102" i="77"/>
  <c r="D107" i="54"/>
  <c r="G106" i="54"/>
  <c r="E107" i="54"/>
  <c r="G110" i="24"/>
  <c r="D111" i="24"/>
  <c r="E111" i="24"/>
  <c r="B102" i="82"/>
  <c r="F102" i="82"/>
  <c r="E104" i="77"/>
  <c r="G103" i="77"/>
  <c r="D104" i="77"/>
  <c r="J108" i="17"/>
  <c r="B108" i="44"/>
  <c r="F108" i="44"/>
  <c r="J102" i="75"/>
  <c r="G103" i="76"/>
  <c r="D104" i="76"/>
  <c r="E104" i="76"/>
  <c r="E101" i="96"/>
  <c r="F101" i="96" s="1"/>
  <c r="J101" i="80"/>
  <c r="D107" i="55"/>
  <c r="E107" i="55"/>
  <c r="G106" i="55"/>
  <c r="F112" i="28"/>
  <c r="B112" i="28"/>
  <c r="J101" i="83"/>
  <c r="B101" i="87"/>
  <c r="F101" i="87"/>
  <c r="D109" i="42"/>
  <c r="E109" i="42"/>
  <c r="G108" i="42"/>
  <c r="E103" i="80"/>
  <c r="G102" i="80"/>
  <c r="D103" i="80"/>
  <c r="J109" i="24"/>
  <c r="J102" i="76"/>
  <c r="F109" i="3"/>
  <c r="B109" i="3"/>
  <c r="J106" i="35"/>
  <c r="E39" i="36"/>
  <c r="E88" i="36"/>
  <c r="I51" i="36"/>
  <c r="I85" i="36"/>
  <c r="F82" i="36"/>
  <c r="F91" i="36"/>
  <c r="E42" i="36"/>
  <c r="E81" i="36"/>
  <c r="E21" i="36"/>
  <c r="E38" i="36"/>
  <c r="E61" i="36"/>
  <c r="E43" i="36"/>
  <c r="I90" i="36"/>
  <c r="E77" i="36"/>
  <c r="I25" i="36"/>
  <c r="I89" i="36"/>
  <c r="E56" i="36"/>
  <c r="E23" i="36"/>
  <c r="F80" i="36"/>
  <c r="E89" i="36"/>
  <c r="I63" i="36"/>
  <c r="I49" i="36"/>
  <c r="E72" i="36"/>
  <c r="F83" i="36"/>
  <c r="F89" i="36"/>
  <c r="E78" i="36"/>
  <c r="I87" i="36"/>
  <c r="F59" i="36"/>
  <c r="E91" i="36"/>
  <c r="F90" i="36"/>
  <c r="E51" i="36"/>
  <c r="F58" i="36"/>
  <c r="E25" i="36"/>
  <c r="E90" i="36"/>
  <c r="E40" i="36"/>
  <c r="I20" i="36"/>
  <c r="E18" i="36"/>
  <c r="N7" i="69" l="1"/>
  <c r="D23" i="88"/>
  <c r="H22" i="88"/>
  <c r="I22" i="88"/>
  <c r="J99" i="26"/>
  <c r="P99" i="26"/>
  <c r="G82" i="36"/>
  <c r="H99" i="25"/>
  <c r="D101" i="33"/>
  <c r="E101" i="33" s="1"/>
  <c r="F101" i="33" s="1"/>
  <c r="I22" i="90"/>
  <c r="F80" i="1"/>
  <c r="F82" i="1" s="1"/>
  <c r="F21" i="94"/>
  <c r="H21" i="94" s="1"/>
  <c r="N6" i="94" s="1"/>
  <c r="N7" i="64"/>
  <c r="G91" i="36"/>
  <c r="G89" i="36"/>
  <c r="G90" i="36"/>
  <c r="D21" i="97"/>
  <c r="G20" i="97"/>
  <c r="H20" i="97"/>
  <c r="D21" i="98"/>
  <c r="E21" i="98"/>
  <c r="D21" i="99"/>
  <c r="E21" i="99"/>
  <c r="H20" i="99"/>
  <c r="H20" i="98"/>
  <c r="G20" i="99"/>
  <c r="G20" i="98"/>
  <c r="H20" i="25"/>
  <c r="G20" i="25"/>
  <c r="D21" i="25"/>
  <c r="G59" i="36"/>
  <c r="G58" i="36"/>
  <c r="I30" i="71"/>
  <c r="N6" i="71"/>
  <c r="N7" i="71" s="1"/>
  <c r="I21" i="87"/>
  <c r="N5" i="87"/>
  <c r="N7" i="45"/>
  <c r="N7" i="41"/>
  <c r="I30" i="34"/>
  <c r="N6" i="34"/>
  <c r="N7" i="34" s="1"/>
  <c r="I24" i="65"/>
  <c r="N6" i="65"/>
  <c r="N7" i="65" s="1"/>
  <c r="I32" i="28"/>
  <c r="N5" i="28"/>
  <c r="N7" i="80"/>
  <c r="N7" i="86"/>
  <c r="N7" i="23"/>
  <c r="G100" i="25"/>
  <c r="I100" i="25" s="1"/>
  <c r="B101" i="25"/>
  <c r="F101" i="99"/>
  <c r="B101" i="99"/>
  <c r="I20" i="94"/>
  <c r="G83" i="36"/>
  <c r="G80" i="36"/>
  <c r="I23" i="75"/>
  <c r="N6" i="75"/>
  <c r="N7" i="75" s="1"/>
  <c r="O88" i="99"/>
  <c r="O89" i="99" s="1"/>
  <c r="N89" i="99"/>
  <c r="H100" i="96"/>
  <c r="M88" i="96" s="1"/>
  <c r="M89" i="96" s="1"/>
  <c r="E109" i="35"/>
  <c r="F109" i="35" s="1"/>
  <c r="B110" i="35" s="1"/>
  <c r="F101" i="25"/>
  <c r="G101" i="25" s="1"/>
  <c r="H101" i="25" s="1"/>
  <c r="G108" i="35"/>
  <c r="H108" i="35" s="1"/>
  <c r="I109" i="18"/>
  <c r="N88" i="18" s="1"/>
  <c r="O88" i="18" s="1"/>
  <c r="O89" i="18" s="1"/>
  <c r="I100" i="26"/>
  <c r="J100" i="26" s="1"/>
  <c r="I106" i="57"/>
  <c r="N88" i="57" s="1"/>
  <c r="N89" i="57" s="1"/>
  <c r="D105" i="65"/>
  <c r="B105" i="65" s="1"/>
  <c r="I100" i="95"/>
  <c r="N88" i="95" s="1"/>
  <c r="G20" i="93"/>
  <c r="G26" i="46"/>
  <c r="N5" i="46" s="1"/>
  <c r="N7" i="46" s="1"/>
  <c r="G29" i="22"/>
  <c r="N5" i="22" s="1"/>
  <c r="D102" i="98"/>
  <c r="G101" i="98"/>
  <c r="E102" i="98"/>
  <c r="N88" i="98"/>
  <c r="J100" i="98"/>
  <c r="D102" i="97"/>
  <c r="G101" i="97"/>
  <c r="E102" i="97"/>
  <c r="O88" i="23"/>
  <c r="O89" i="23" s="1"/>
  <c r="H101" i="26"/>
  <c r="J101" i="26" s="1"/>
  <c r="N89" i="23"/>
  <c r="D103" i="81"/>
  <c r="B103" i="81" s="1"/>
  <c r="J99" i="25"/>
  <c r="N88" i="97"/>
  <c r="J100" i="97"/>
  <c r="J106" i="56"/>
  <c r="M88" i="56"/>
  <c r="I100" i="93"/>
  <c r="N88" i="93" s="1"/>
  <c r="O88" i="96"/>
  <c r="O89" i="96" s="1"/>
  <c r="F110" i="18"/>
  <c r="G110" i="18" s="1"/>
  <c r="I110" i="71"/>
  <c r="G101" i="95"/>
  <c r="D102" i="95"/>
  <c r="D102" i="26"/>
  <c r="F111" i="71"/>
  <c r="D112" i="71" s="1"/>
  <c r="G101" i="91"/>
  <c r="H101" i="91" s="1"/>
  <c r="M88" i="91" s="1"/>
  <c r="M89" i="91" s="1"/>
  <c r="G107" i="56"/>
  <c r="I107" i="56" s="1"/>
  <c r="D108" i="56"/>
  <c r="B108" i="56" s="1"/>
  <c r="N89" i="56"/>
  <c r="F111" i="23"/>
  <c r="E112" i="23" s="1"/>
  <c r="G108" i="41"/>
  <c r="I108" i="41" s="1"/>
  <c r="N88" i="41" s="1"/>
  <c r="I22" i="86"/>
  <c r="G24" i="68"/>
  <c r="H25" i="67"/>
  <c r="D26" i="67"/>
  <c r="E26" i="67"/>
  <c r="G25" i="67"/>
  <c r="G26" i="53"/>
  <c r="D27" i="46"/>
  <c r="E27" i="46"/>
  <c r="G30" i="24"/>
  <c r="D31" i="24"/>
  <c r="E31" i="24"/>
  <c r="I22" i="80"/>
  <c r="F24" i="82"/>
  <c r="G24" i="82" s="1"/>
  <c r="B24" i="82"/>
  <c r="H23" i="90"/>
  <c r="I23" i="90" s="1"/>
  <c r="F23" i="80"/>
  <c r="H23" i="80" s="1"/>
  <c r="B23" i="80"/>
  <c r="E21" i="93"/>
  <c r="D21" i="93"/>
  <c r="F23" i="86"/>
  <c r="B23" i="86"/>
  <c r="I23" i="82"/>
  <c r="G20" i="26"/>
  <c r="I20" i="26" s="1"/>
  <c r="D23" i="91"/>
  <c r="E23" i="91"/>
  <c r="H22" i="84"/>
  <c r="N6" i="84" s="1"/>
  <c r="E23" i="84"/>
  <c r="D23" i="84"/>
  <c r="E26" i="66"/>
  <c r="D26" i="66"/>
  <c r="B28" i="58"/>
  <c r="F28" i="58"/>
  <c r="F24" i="75"/>
  <c r="H24" i="75" s="1"/>
  <c r="B24" i="75"/>
  <c r="F25" i="65"/>
  <c r="G25" i="65" s="1"/>
  <c r="B25" i="65"/>
  <c r="D27" i="53"/>
  <c r="E27" i="53"/>
  <c r="H22" i="91"/>
  <c r="I22" i="91" s="1"/>
  <c r="G22" i="84"/>
  <c r="N5" i="84" s="1"/>
  <c r="G25" i="66"/>
  <c r="I25" i="66" s="1"/>
  <c r="F28" i="55"/>
  <c r="G28" i="55" s="1"/>
  <c r="B28" i="55"/>
  <c r="H28" i="42"/>
  <c r="D29" i="42"/>
  <c r="E29" i="42"/>
  <c r="G31" i="23"/>
  <c r="D32" i="23"/>
  <c r="E32" i="23"/>
  <c r="H31" i="23"/>
  <c r="D24" i="90"/>
  <c r="E24" i="90"/>
  <c r="D27" i="72"/>
  <c r="E27" i="72"/>
  <c r="H28" i="39"/>
  <c r="D30" i="22"/>
  <c r="E30" i="22"/>
  <c r="D24" i="76"/>
  <c r="E24" i="76"/>
  <c r="G26" i="72"/>
  <c r="N5" i="72" s="1"/>
  <c r="H28" i="44"/>
  <c r="G20" i="95"/>
  <c r="D21" i="95"/>
  <c r="E21" i="95"/>
  <c r="G25" i="61"/>
  <c r="D26" i="61"/>
  <c r="E26" i="61"/>
  <c r="D23" i="85"/>
  <c r="E23" i="85"/>
  <c r="G23" i="76"/>
  <c r="N5" i="76" s="1"/>
  <c r="H26" i="72"/>
  <c r="N6" i="72" s="1"/>
  <c r="H31" i="27"/>
  <c r="N6" i="27" s="1"/>
  <c r="E32" i="27"/>
  <c r="G31" i="27"/>
  <c r="N5" i="27" s="1"/>
  <c r="D32" i="27"/>
  <c r="G22" i="81"/>
  <c r="E23" i="81"/>
  <c r="D23" i="81"/>
  <c r="H20" i="96"/>
  <c r="D21" i="96"/>
  <c r="E21" i="96"/>
  <c r="G31" i="29"/>
  <c r="I23" i="79"/>
  <c r="E29" i="44"/>
  <c r="D29" i="44"/>
  <c r="D29" i="39"/>
  <c r="E29" i="39"/>
  <c r="H22" i="85"/>
  <c r="H23" i="76"/>
  <c r="I25" i="64"/>
  <c r="I25" i="35"/>
  <c r="B31" i="34"/>
  <c r="F31" i="34"/>
  <c r="H31" i="34" s="1"/>
  <c r="B31" i="30"/>
  <c r="F31" i="30"/>
  <c r="G31" i="30" s="1"/>
  <c r="N5" i="30" s="1"/>
  <c r="B22" i="83"/>
  <c r="F22" i="83"/>
  <c r="G22" i="83" s="1"/>
  <c r="N5" i="83" s="1"/>
  <c r="I31" i="69"/>
  <c r="E30" i="3"/>
  <c r="D30" i="3"/>
  <c r="G29" i="41"/>
  <c r="I29" i="41" s="1"/>
  <c r="E30" i="41"/>
  <c r="D30" i="41"/>
  <c r="E26" i="63"/>
  <c r="D26" i="63"/>
  <c r="D24" i="77"/>
  <c r="E24" i="77"/>
  <c r="H21" i="89"/>
  <c r="D22" i="89"/>
  <c r="E22" i="89"/>
  <c r="F32" i="31"/>
  <c r="H32" i="31" s="1"/>
  <c r="B32" i="31"/>
  <c r="E32" i="70"/>
  <c r="D32" i="70"/>
  <c r="B31" i="71"/>
  <c r="F31" i="71"/>
  <c r="G31" i="71" s="1"/>
  <c r="B25" i="60"/>
  <c r="F25" i="60"/>
  <c r="G25" i="60" s="1"/>
  <c r="N5" i="60" s="1"/>
  <c r="H28" i="43"/>
  <c r="N6" i="43" s="1"/>
  <c r="D29" i="43"/>
  <c r="E29" i="43"/>
  <c r="H25" i="59"/>
  <c r="D22" i="33"/>
  <c r="G29" i="17"/>
  <c r="I29" i="17" s="1"/>
  <c r="E30" i="17"/>
  <c r="D30" i="17"/>
  <c r="G25" i="63"/>
  <c r="N5" i="63" s="1"/>
  <c r="G23" i="78"/>
  <c r="E24" i="78"/>
  <c r="D24" i="78"/>
  <c r="E27" i="54"/>
  <c r="D27" i="54"/>
  <c r="E31" i="32"/>
  <c r="D31" i="32"/>
  <c r="H29" i="21"/>
  <c r="D30" i="21"/>
  <c r="E30" i="21"/>
  <c r="B28" i="45"/>
  <c r="F28" i="45"/>
  <c r="G28" i="45" s="1"/>
  <c r="G31" i="70"/>
  <c r="F23" i="88"/>
  <c r="G23" i="88" s="1"/>
  <c r="B23" i="88"/>
  <c r="F28" i="74"/>
  <c r="G28" i="74" s="1"/>
  <c r="N5" i="74" s="1"/>
  <c r="B28" i="74"/>
  <c r="F26" i="56"/>
  <c r="B26" i="56"/>
  <c r="B33" i="28"/>
  <c r="F33" i="28"/>
  <c r="B26" i="64"/>
  <c r="D27" i="57"/>
  <c r="E27" i="57"/>
  <c r="H29" i="3"/>
  <c r="B21" i="33"/>
  <c r="H21" i="33"/>
  <c r="G21" i="33"/>
  <c r="D32" i="29"/>
  <c r="E32" i="29"/>
  <c r="B32" i="69"/>
  <c r="F32" i="69"/>
  <c r="G32" i="69" s="1"/>
  <c r="E25" i="68"/>
  <c r="D25" i="68"/>
  <c r="H25" i="63"/>
  <c r="N6" i="63" s="1"/>
  <c r="G23" i="77"/>
  <c r="G26" i="54"/>
  <c r="G30" i="32"/>
  <c r="G28" i="73"/>
  <c r="N5" i="73" s="1"/>
  <c r="E29" i="73"/>
  <c r="H28" i="73"/>
  <c r="N6" i="73" s="1"/>
  <c r="D29" i="73"/>
  <c r="D24" i="79"/>
  <c r="E24" i="79"/>
  <c r="H29" i="19"/>
  <c r="D30" i="19"/>
  <c r="E30" i="19"/>
  <c r="D21" i="26"/>
  <c r="E21" i="26" s="1"/>
  <c r="F21" i="26" s="1"/>
  <c r="G21" i="92"/>
  <c r="E22" i="92"/>
  <c r="D22" i="92"/>
  <c r="I27" i="45"/>
  <c r="F26" i="64"/>
  <c r="G28" i="43"/>
  <c r="N5" i="43" s="1"/>
  <c r="G26" i="57"/>
  <c r="H100" i="94"/>
  <c r="M88" i="94" s="1"/>
  <c r="M89" i="94" s="1"/>
  <c r="I100" i="94"/>
  <c r="N88" i="94" s="1"/>
  <c r="B101" i="94"/>
  <c r="E101" i="94"/>
  <c r="F101" i="94" s="1"/>
  <c r="E108" i="45"/>
  <c r="F108" i="45" s="1"/>
  <c r="D109" i="41"/>
  <c r="B109" i="41" s="1"/>
  <c r="E103" i="81"/>
  <c r="E102" i="91"/>
  <c r="F102" i="91" s="1"/>
  <c r="D110" i="22"/>
  <c r="F110" i="22" s="1"/>
  <c r="G107" i="45"/>
  <c r="H107" i="45" s="1"/>
  <c r="M88" i="45" s="1"/>
  <c r="M89" i="45" s="1"/>
  <c r="E105" i="65"/>
  <c r="M88" i="22"/>
  <c r="M89" i="22" s="1"/>
  <c r="J105" i="59"/>
  <c r="D102" i="93"/>
  <c r="G101" i="93"/>
  <c r="G108" i="73"/>
  <c r="I108" i="73" s="1"/>
  <c r="J107" i="35"/>
  <c r="D109" i="73"/>
  <c r="B109" i="73" s="1"/>
  <c r="O88" i="59"/>
  <c r="O89" i="59" s="1"/>
  <c r="N89" i="59"/>
  <c r="E31" i="18"/>
  <c r="D31" i="18"/>
  <c r="B21" i="13"/>
  <c r="F21" i="13"/>
  <c r="H21" i="13" s="1"/>
  <c r="B25" i="62"/>
  <c r="F25" i="62"/>
  <c r="H25" i="62" s="1"/>
  <c r="N6" i="62" s="1"/>
  <c r="B27" i="35"/>
  <c r="H26" i="35"/>
  <c r="E27" i="35"/>
  <c r="F27" i="35" s="1"/>
  <c r="G26" i="35"/>
  <c r="F29" i="20"/>
  <c r="G29" i="20" s="1"/>
  <c r="N5" i="20" s="1"/>
  <c r="B29" i="20"/>
  <c r="J110" i="23"/>
  <c r="I20" i="13"/>
  <c r="D26" i="59"/>
  <c r="E26" i="59"/>
  <c r="G30" i="18"/>
  <c r="I30" i="18" s="1"/>
  <c r="F22" i="87"/>
  <c r="B22" i="87"/>
  <c r="J105" i="58"/>
  <c r="J104" i="61"/>
  <c r="E109" i="39"/>
  <c r="G108" i="39"/>
  <c r="D109" i="39"/>
  <c r="J102" i="78"/>
  <c r="J108" i="20"/>
  <c r="D104" i="79"/>
  <c r="G103" i="79"/>
  <c r="E104" i="79"/>
  <c r="E106" i="61"/>
  <c r="G105" i="61"/>
  <c r="D106" i="61"/>
  <c r="G101" i="90"/>
  <c r="E102" i="90"/>
  <c r="D102" i="90"/>
  <c r="J101" i="81"/>
  <c r="D112" i="30"/>
  <c r="E112" i="30"/>
  <c r="J103" i="65"/>
  <c r="J110" i="30"/>
  <c r="D106" i="64"/>
  <c r="E106" i="64"/>
  <c r="G105" i="64"/>
  <c r="J103" i="68"/>
  <c r="J109" i="31"/>
  <c r="J106" i="74"/>
  <c r="J108" i="19"/>
  <c r="J103" i="66"/>
  <c r="B108" i="45"/>
  <c r="G102" i="85"/>
  <c r="D103" i="85"/>
  <c r="E103" i="85"/>
  <c r="E107" i="72"/>
  <c r="G106" i="72"/>
  <c r="D107" i="72"/>
  <c r="J105" i="46"/>
  <c r="H104" i="65"/>
  <c r="M88" i="65" s="1"/>
  <c r="M89" i="65" s="1"/>
  <c r="I104" i="65"/>
  <c r="N88" i="65" s="1"/>
  <c r="J100" i="92"/>
  <c r="J108" i="22"/>
  <c r="B102" i="89"/>
  <c r="F102" i="89"/>
  <c r="J110" i="69"/>
  <c r="J107" i="41"/>
  <c r="N88" i="73"/>
  <c r="J107" i="73"/>
  <c r="J109" i="32"/>
  <c r="D107" i="46"/>
  <c r="G106" i="46"/>
  <c r="E107" i="46"/>
  <c r="J105" i="53"/>
  <c r="J104" i="64"/>
  <c r="E112" i="29"/>
  <c r="D112" i="29"/>
  <c r="G111" i="29"/>
  <c r="J104" i="60"/>
  <c r="J104" i="62"/>
  <c r="I102" i="81"/>
  <c r="N88" i="81" s="1"/>
  <c r="H102" i="81"/>
  <c r="M88" i="81" s="1"/>
  <c r="M89" i="81" s="1"/>
  <c r="J100" i="88"/>
  <c r="G104" i="66"/>
  <c r="E105" i="66"/>
  <c r="D105" i="66"/>
  <c r="G111" i="69"/>
  <c r="D112" i="69"/>
  <c r="E112" i="69"/>
  <c r="I104" i="34"/>
  <c r="H104" i="34"/>
  <c r="L104" i="34" s="1"/>
  <c r="M104" i="34" s="1"/>
  <c r="G101" i="88"/>
  <c r="D102" i="88"/>
  <c r="E102" i="88"/>
  <c r="D112" i="27"/>
  <c r="E112" i="27"/>
  <c r="G111" i="27"/>
  <c r="J110" i="70"/>
  <c r="E109" i="43"/>
  <c r="G108" i="43"/>
  <c r="D109" i="43"/>
  <c r="J104" i="63"/>
  <c r="G105" i="62"/>
  <c r="E106" i="62"/>
  <c r="D106" i="62"/>
  <c r="B106" i="62" s="1"/>
  <c r="I101" i="89"/>
  <c r="N88" i="89" s="1"/>
  <c r="N89" i="89" s="1"/>
  <c r="H101" i="89"/>
  <c r="M88" i="89" s="1"/>
  <c r="M89" i="89" s="1"/>
  <c r="E106" i="60"/>
  <c r="G105" i="60"/>
  <c r="D106" i="60"/>
  <c r="J105" i="72"/>
  <c r="J106" i="45"/>
  <c r="J107" i="43"/>
  <c r="B102" i="91"/>
  <c r="J100" i="84"/>
  <c r="E105" i="68"/>
  <c r="D105" i="68"/>
  <c r="G104" i="68"/>
  <c r="E110" i="34"/>
  <c r="D110" i="34"/>
  <c r="D110" i="19"/>
  <c r="G109" i="19"/>
  <c r="E110" i="19"/>
  <c r="J102" i="79"/>
  <c r="D102" i="92"/>
  <c r="G101" i="92"/>
  <c r="E102" i="92"/>
  <c r="J100" i="86"/>
  <c r="G101" i="84"/>
  <c r="D102" i="84"/>
  <c r="E102" i="84"/>
  <c r="J110" i="27"/>
  <c r="E112" i="70"/>
  <c r="D112" i="70"/>
  <c r="G111" i="70"/>
  <c r="D107" i="53"/>
  <c r="E107" i="53"/>
  <c r="G106" i="53"/>
  <c r="G110" i="31"/>
  <c r="E111" i="31"/>
  <c r="D111" i="31"/>
  <c r="G107" i="74"/>
  <c r="D108" i="74"/>
  <c r="E108" i="74"/>
  <c r="J110" i="29"/>
  <c r="J107" i="39"/>
  <c r="D104" i="78"/>
  <c r="G103" i="78"/>
  <c r="E104" i="78"/>
  <c r="J100" i="91"/>
  <c r="J101" i="85"/>
  <c r="G105" i="63"/>
  <c r="E106" i="63"/>
  <c r="D106" i="63"/>
  <c r="D110" i="20"/>
  <c r="G109" i="20"/>
  <c r="E110" i="20"/>
  <c r="D107" i="58"/>
  <c r="G106" i="58"/>
  <c r="E107" i="58"/>
  <c r="J100" i="90"/>
  <c r="E111" i="32"/>
  <c r="D111" i="32"/>
  <c r="G110" i="32"/>
  <c r="E102" i="86"/>
  <c r="G101" i="86"/>
  <c r="D102" i="86"/>
  <c r="J109" i="18"/>
  <c r="G106" i="59"/>
  <c r="D107" i="59"/>
  <c r="E107" i="59"/>
  <c r="F70" i="2"/>
  <c r="F71" i="2" s="1"/>
  <c r="F56" i="2" s="1"/>
  <c r="F57" i="2" s="1"/>
  <c r="G107" i="57"/>
  <c r="D108" i="57"/>
  <c r="E108" i="57"/>
  <c r="D102" i="96"/>
  <c r="E102" i="96" s="1"/>
  <c r="G101" i="96"/>
  <c r="I102" i="80"/>
  <c r="N88" i="80" s="1"/>
  <c r="N89" i="80" s="1"/>
  <c r="H102" i="80"/>
  <c r="M88" i="80" s="1"/>
  <c r="M89" i="80" s="1"/>
  <c r="F109" i="42"/>
  <c r="B109" i="42"/>
  <c r="I103" i="76"/>
  <c r="N88" i="76" s="1"/>
  <c r="N89" i="76" s="1"/>
  <c r="H103" i="76"/>
  <c r="M88" i="76" s="1"/>
  <c r="M89" i="76" s="1"/>
  <c r="B111" i="24"/>
  <c r="F111" i="24"/>
  <c r="H106" i="54"/>
  <c r="M88" i="54" s="1"/>
  <c r="M89" i="54" s="1"/>
  <c r="I106" i="54"/>
  <c r="N88" i="54" s="1"/>
  <c r="B110" i="21"/>
  <c r="F110" i="21"/>
  <c r="H110" i="24"/>
  <c r="M88" i="24" s="1"/>
  <c r="M89" i="24" s="1"/>
  <c r="I110" i="24"/>
  <c r="N88" i="24" s="1"/>
  <c r="B107" i="54"/>
  <c r="F107" i="54"/>
  <c r="G104" i="67"/>
  <c r="D105" i="67"/>
  <c r="E105" i="67"/>
  <c r="B104" i="75"/>
  <c r="F104" i="75"/>
  <c r="H100" i="33"/>
  <c r="I100" i="33"/>
  <c r="H102" i="83"/>
  <c r="M88" i="83" s="1"/>
  <c r="M89" i="83" s="1"/>
  <c r="I102" i="83"/>
  <c r="N88" i="83" s="1"/>
  <c r="N89" i="83" s="1"/>
  <c r="H106" i="55"/>
  <c r="M88" i="55" s="1"/>
  <c r="M89" i="55" s="1"/>
  <c r="I106" i="55"/>
  <c r="N88" i="55" s="1"/>
  <c r="I103" i="75"/>
  <c r="N88" i="75" s="1"/>
  <c r="N89" i="75" s="1"/>
  <c r="H103" i="75"/>
  <c r="M88" i="75" s="1"/>
  <c r="M89" i="75" s="1"/>
  <c r="I100" i="13"/>
  <c r="H100" i="13"/>
  <c r="G109" i="3"/>
  <c r="D110" i="3"/>
  <c r="E110" i="3"/>
  <c r="H108" i="42"/>
  <c r="M88" i="42" s="1"/>
  <c r="M89" i="42" s="1"/>
  <c r="I108" i="42"/>
  <c r="N88" i="42" s="1"/>
  <c r="D113" i="28"/>
  <c r="G112" i="28"/>
  <c r="E113" i="28"/>
  <c r="F107" i="55"/>
  <c r="B107" i="55"/>
  <c r="J108" i="3"/>
  <c r="D109" i="44"/>
  <c r="G108" i="44"/>
  <c r="E109" i="44"/>
  <c r="F104" i="77"/>
  <c r="B104" i="77"/>
  <c r="J111" i="28"/>
  <c r="H109" i="17"/>
  <c r="M88" i="17" s="1"/>
  <c r="I109" i="17"/>
  <c r="N88" i="17" s="1"/>
  <c r="D102" i="87"/>
  <c r="G101" i="87"/>
  <c r="E102" i="87"/>
  <c r="J103" i="67"/>
  <c r="B101" i="33"/>
  <c r="J100" i="96"/>
  <c r="J107" i="44"/>
  <c r="F103" i="80"/>
  <c r="B103" i="80"/>
  <c r="B104" i="76"/>
  <c r="F104" i="76"/>
  <c r="I103" i="77"/>
  <c r="N88" i="77" s="1"/>
  <c r="H103" i="77"/>
  <c r="M88" i="77" s="1"/>
  <c r="M89" i="77" s="1"/>
  <c r="G102" i="82"/>
  <c r="D103" i="82"/>
  <c r="E103" i="82"/>
  <c r="J100" i="87"/>
  <c r="H109" i="21"/>
  <c r="M88" i="21" s="1"/>
  <c r="M89" i="21" s="1"/>
  <c r="I109" i="21"/>
  <c r="N88" i="21" s="1"/>
  <c r="N89" i="21" s="1"/>
  <c r="F110" i="17"/>
  <c r="B110" i="17"/>
  <c r="J101" i="82"/>
  <c r="F101" i="13"/>
  <c r="B101" i="13"/>
  <c r="F103" i="83"/>
  <c r="B103" i="83"/>
  <c r="F57" i="36"/>
  <c r="E75" i="36"/>
  <c r="I40" i="36"/>
  <c r="E68" i="36"/>
  <c r="E22" i="36"/>
  <c r="F78" i="36"/>
  <c r="I67" i="36"/>
  <c r="E64" i="36"/>
  <c r="F61" i="36"/>
  <c r="I23" i="36"/>
  <c r="I26" i="36"/>
  <c r="I86" i="36"/>
  <c r="E44" i="36"/>
  <c r="I57" i="36"/>
  <c r="E53" i="36"/>
  <c r="I68" i="36"/>
  <c r="F72" i="36"/>
  <c r="I24" i="36"/>
  <c r="E79" i="36"/>
  <c r="F56" i="36"/>
  <c r="I46" i="36"/>
  <c r="F67" i="36"/>
  <c r="I88" i="36"/>
  <c r="E32" i="36"/>
  <c r="E55" i="36"/>
  <c r="I47" i="36"/>
  <c r="I43" i="36"/>
  <c r="F43" i="36"/>
  <c r="F25" i="36"/>
  <c r="I69" i="36"/>
  <c r="E29" i="36"/>
  <c r="I75" i="36"/>
  <c r="F63" i="36"/>
  <c r="F39" i="36"/>
  <c r="I81" i="36"/>
  <c r="F36" i="36"/>
  <c r="E30" i="36"/>
  <c r="E66" i="36"/>
  <c r="I73" i="36"/>
  <c r="F44" i="36"/>
  <c r="I83" i="36"/>
  <c r="E76" i="36"/>
  <c r="E41" i="36"/>
  <c r="E24" i="36"/>
  <c r="E65" i="36"/>
  <c r="I72" i="36"/>
  <c r="G61" i="36" l="1"/>
  <c r="G21" i="94"/>
  <c r="E22" i="94"/>
  <c r="D22" i="94"/>
  <c r="B22" i="94" s="1"/>
  <c r="H100" i="25"/>
  <c r="N7" i="72"/>
  <c r="I29" i="22"/>
  <c r="N89" i="18"/>
  <c r="I101" i="25"/>
  <c r="J101" i="25" s="1"/>
  <c r="F108" i="56"/>
  <c r="G108" i="56" s="1"/>
  <c r="G111" i="71"/>
  <c r="I20" i="25"/>
  <c r="G56" i="36"/>
  <c r="N7" i="27"/>
  <c r="I20" i="98"/>
  <c r="I26" i="46"/>
  <c r="I20" i="99"/>
  <c r="F21" i="98"/>
  <c r="G21" i="98" s="1"/>
  <c r="B21" i="98"/>
  <c r="E21" i="97"/>
  <c r="F21" i="97" s="1"/>
  <c r="D22" i="97" s="1"/>
  <c r="B21" i="97"/>
  <c r="N7" i="84"/>
  <c r="I20" i="97"/>
  <c r="E21" i="25"/>
  <c r="F21" i="25" s="1"/>
  <c r="B21" i="25"/>
  <c r="F21" i="99"/>
  <c r="H21" i="99" s="1"/>
  <c r="B21" i="99"/>
  <c r="G25" i="36"/>
  <c r="G72" i="36"/>
  <c r="G36" i="36"/>
  <c r="G39" i="36"/>
  <c r="G63" i="36"/>
  <c r="G57" i="36"/>
  <c r="G78" i="36"/>
  <c r="G43" i="36"/>
  <c r="G44" i="36"/>
  <c r="N7" i="63"/>
  <c r="I28" i="44"/>
  <c r="N6" i="44"/>
  <c r="N7" i="44" s="1"/>
  <c r="I24" i="68"/>
  <c r="N5" i="68"/>
  <c r="N7" i="87"/>
  <c r="I23" i="77"/>
  <c r="N5" i="77"/>
  <c r="I29" i="21"/>
  <c r="N6" i="21"/>
  <c r="N7" i="21" s="1"/>
  <c r="N7" i="43"/>
  <c r="I21" i="89"/>
  <c r="N6" i="89"/>
  <c r="N7" i="89" s="1"/>
  <c r="I23" i="76"/>
  <c r="N6" i="76"/>
  <c r="N7" i="76" s="1"/>
  <c r="I28" i="39"/>
  <c r="N6" i="39"/>
  <c r="N7" i="39" s="1"/>
  <c r="I25" i="59"/>
  <c r="N6" i="59"/>
  <c r="N7" i="59" s="1"/>
  <c r="I30" i="24"/>
  <c r="N5" i="24"/>
  <c r="I26" i="53"/>
  <c r="N5" i="53"/>
  <c r="N7" i="28"/>
  <c r="I29" i="19"/>
  <c r="N6" i="19"/>
  <c r="N7" i="19" s="1"/>
  <c r="N7" i="73"/>
  <c r="I30" i="32"/>
  <c r="N5" i="32"/>
  <c r="I25" i="61"/>
  <c r="N5" i="61"/>
  <c r="I26" i="57"/>
  <c r="N5" i="57"/>
  <c r="I26" i="54"/>
  <c r="N5" i="54"/>
  <c r="I29" i="3"/>
  <c r="N6" i="3"/>
  <c r="N7" i="3" s="1"/>
  <c r="I31" i="70"/>
  <c r="N5" i="70"/>
  <c r="I23" i="78"/>
  <c r="N5" i="78"/>
  <c r="I31" i="29"/>
  <c r="N5" i="29"/>
  <c r="I28" i="42"/>
  <c r="N6" i="42"/>
  <c r="N7" i="42" s="1"/>
  <c r="N7" i="22"/>
  <c r="G109" i="35"/>
  <c r="E102" i="99"/>
  <c r="G101" i="99"/>
  <c r="D102" i="99"/>
  <c r="E110" i="35"/>
  <c r="F110" i="35" s="1"/>
  <c r="I20" i="96"/>
  <c r="N6" i="96"/>
  <c r="N7" i="96" s="1"/>
  <c r="I20" i="95"/>
  <c r="N5" i="95"/>
  <c r="I21" i="94"/>
  <c r="N5" i="94"/>
  <c r="I20" i="93"/>
  <c r="N5" i="93"/>
  <c r="I21" i="92"/>
  <c r="N5" i="92"/>
  <c r="I22" i="85"/>
  <c r="N6" i="85"/>
  <c r="N7" i="85" s="1"/>
  <c r="I22" i="81"/>
  <c r="N5" i="81"/>
  <c r="G67" i="36"/>
  <c r="D102" i="25"/>
  <c r="E102" i="25" s="1"/>
  <c r="I108" i="35"/>
  <c r="J108" i="35" s="1"/>
  <c r="J100" i="93"/>
  <c r="E112" i="71"/>
  <c r="F112" i="71" s="1"/>
  <c r="J106" i="57"/>
  <c r="O88" i="57"/>
  <c r="O89" i="57" s="1"/>
  <c r="F105" i="65"/>
  <c r="D106" i="65" s="1"/>
  <c r="B106" i="65" s="1"/>
  <c r="J100" i="95"/>
  <c r="D111" i="18"/>
  <c r="B111" i="18" s="1"/>
  <c r="I101" i="91"/>
  <c r="N88" i="91" s="1"/>
  <c r="O88" i="91" s="1"/>
  <c r="O89" i="91" s="1"/>
  <c r="J100" i="25"/>
  <c r="H28" i="55"/>
  <c r="I28" i="55" s="1"/>
  <c r="O88" i="54"/>
  <c r="O89" i="54" s="1"/>
  <c r="F103" i="81"/>
  <c r="G103" i="81" s="1"/>
  <c r="D112" i="23"/>
  <c r="B112" i="23" s="1"/>
  <c r="O88" i="83"/>
  <c r="O89" i="83" s="1"/>
  <c r="N89" i="54"/>
  <c r="O88" i="80"/>
  <c r="O89" i="80" s="1"/>
  <c r="E111" i="18"/>
  <c r="O88" i="89"/>
  <c r="O89" i="89" s="1"/>
  <c r="O88" i="42"/>
  <c r="O89" i="42" s="1"/>
  <c r="O88" i="24"/>
  <c r="O89" i="24" s="1"/>
  <c r="O88" i="17"/>
  <c r="O88" i="98"/>
  <c r="O89" i="98" s="1"/>
  <c r="N89" i="98"/>
  <c r="I101" i="97"/>
  <c r="H101" i="97"/>
  <c r="N89" i="42"/>
  <c r="N89" i="24"/>
  <c r="O88" i="97"/>
  <c r="O89" i="97" s="1"/>
  <c r="N89" i="97"/>
  <c r="B102" i="97"/>
  <c r="F102" i="97"/>
  <c r="H101" i="98"/>
  <c r="I101" i="98"/>
  <c r="B102" i="98"/>
  <c r="F102" i="98"/>
  <c r="N89" i="55"/>
  <c r="O88" i="55"/>
  <c r="O89" i="55" s="1"/>
  <c r="N88" i="71"/>
  <c r="J110" i="71"/>
  <c r="E102" i="26"/>
  <c r="F102" i="26" s="1"/>
  <c r="G102" i="26" s="1"/>
  <c r="B102" i="26"/>
  <c r="O88" i="95"/>
  <c r="O89" i="95" s="1"/>
  <c r="N89" i="95"/>
  <c r="O88" i="77"/>
  <c r="O89" i="77" s="1"/>
  <c r="N89" i="77"/>
  <c r="O88" i="21"/>
  <c r="O89" i="21" s="1"/>
  <c r="O88" i="76"/>
  <c r="O89" i="76" s="1"/>
  <c r="M89" i="56"/>
  <c r="O88" i="56"/>
  <c r="O89" i="56" s="1"/>
  <c r="N89" i="94"/>
  <c r="O88" i="94"/>
  <c r="O89" i="94" s="1"/>
  <c r="E102" i="95"/>
  <c r="F102" i="95" s="1"/>
  <c r="B102" i="95"/>
  <c r="H107" i="56"/>
  <c r="J107" i="56" s="1"/>
  <c r="H101" i="95"/>
  <c r="I101" i="95"/>
  <c r="O88" i="75"/>
  <c r="O89" i="75" s="1"/>
  <c r="G111" i="23"/>
  <c r="I111" i="23" s="1"/>
  <c r="O88" i="93"/>
  <c r="O89" i="93" s="1"/>
  <c r="N89" i="93"/>
  <c r="H108" i="73"/>
  <c r="M88" i="73" s="1"/>
  <c r="M89" i="73" s="1"/>
  <c r="H108" i="41"/>
  <c r="M88" i="41" s="1"/>
  <c r="M89" i="41" s="1"/>
  <c r="F109" i="41"/>
  <c r="E110" i="41" s="1"/>
  <c r="I107" i="45"/>
  <c r="N88" i="45" s="1"/>
  <c r="N89" i="45" s="1"/>
  <c r="B26" i="67"/>
  <c r="F26" i="67"/>
  <c r="G26" i="67" s="1"/>
  <c r="I25" i="67"/>
  <c r="I25" i="63"/>
  <c r="F27" i="46"/>
  <c r="G27" i="46" s="1"/>
  <c r="B27" i="46"/>
  <c r="F31" i="24"/>
  <c r="H31" i="24" s="1"/>
  <c r="B31" i="24"/>
  <c r="I31" i="27"/>
  <c r="D24" i="86"/>
  <c r="E24" i="86"/>
  <c r="H23" i="86"/>
  <c r="B21" i="93"/>
  <c r="F21" i="93"/>
  <c r="H21" i="93" s="1"/>
  <c r="D24" i="80"/>
  <c r="E24" i="80"/>
  <c r="J100" i="94"/>
  <c r="H22" i="83"/>
  <c r="G23" i="86"/>
  <c r="G23" i="80"/>
  <c r="I23" i="80" s="1"/>
  <c r="E25" i="82"/>
  <c r="D25" i="82"/>
  <c r="H24" i="82"/>
  <c r="I24" i="82" s="1"/>
  <c r="B32" i="23"/>
  <c r="F32" i="23"/>
  <c r="H32" i="23" s="1"/>
  <c r="D29" i="55"/>
  <c r="E29" i="55"/>
  <c r="E29" i="58"/>
  <c r="H28" i="58"/>
  <c r="D29" i="58"/>
  <c r="D26" i="65"/>
  <c r="E26" i="65"/>
  <c r="F23" i="91"/>
  <c r="H23" i="91" s="1"/>
  <c r="B23" i="91"/>
  <c r="B24" i="90"/>
  <c r="F24" i="90"/>
  <c r="G24" i="90" s="1"/>
  <c r="B27" i="53"/>
  <c r="F27" i="53"/>
  <c r="G27" i="53" s="1"/>
  <c r="H25" i="65"/>
  <c r="I25" i="65" s="1"/>
  <c r="B26" i="66"/>
  <c r="F26" i="66"/>
  <c r="G26" i="66" s="1"/>
  <c r="I22" i="84"/>
  <c r="F29" i="42"/>
  <c r="B29" i="42"/>
  <c r="B23" i="84"/>
  <c r="F23" i="84"/>
  <c r="G23" i="84" s="1"/>
  <c r="I26" i="72"/>
  <c r="I31" i="23"/>
  <c r="G28" i="58"/>
  <c r="G24" i="75"/>
  <c r="I24" i="75" s="1"/>
  <c r="E25" i="75"/>
  <c r="D25" i="75"/>
  <c r="F25" i="68"/>
  <c r="H25" i="68" s="1"/>
  <c r="G31" i="34"/>
  <c r="I31" i="34" s="1"/>
  <c r="B21" i="96"/>
  <c r="F21" i="96"/>
  <c r="G21" i="96" s="1"/>
  <c r="F21" i="95"/>
  <c r="H21" i="95" s="1"/>
  <c r="B21" i="95"/>
  <c r="B23" i="81"/>
  <c r="F23" i="81"/>
  <c r="G23" i="81" s="1"/>
  <c r="F26" i="61"/>
  <c r="H26" i="61" s="1"/>
  <c r="B26" i="61"/>
  <c r="B24" i="76"/>
  <c r="F24" i="76"/>
  <c r="G24" i="76" s="1"/>
  <c r="B27" i="72"/>
  <c r="F27" i="72"/>
  <c r="H27" i="72" s="1"/>
  <c r="F29" i="39"/>
  <c r="G29" i="39" s="1"/>
  <c r="B29" i="39"/>
  <c r="B32" i="27"/>
  <c r="F32" i="27"/>
  <c r="H32" i="27" s="1"/>
  <c r="B29" i="44"/>
  <c r="F29" i="44"/>
  <c r="H29" i="44" s="1"/>
  <c r="B23" i="85"/>
  <c r="F23" i="85"/>
  <c r="G23" i="85" s="1"/>
  <c r="B30" i="22"/>
  <c r="F30" i="22"/>
  <c r="H30" i="22" s="1"/>
  <c r="I21" i="33"/>
  <c r="F24" i="79"/>
  <c r="G24" i="79" s="1"/>
  <c r="N5" i="79" s="1"/>
  <c r="B24" i="79"/>
  <c r="E34" i="28"/>
  <c r="D34" i="28"/>
  <c r="B30" i="17"/>
  <c r="F30" i="17"/>
  <c r="G30" i="17" s="1"/>
  <c r="C39" i="17"/>
  <c r="B22" i="33"/>
  <c r="D22" i="26"/>
  <c r="E22" i="26" s="1"/>
  <c r="D33" i="69"/>
  <c r="E33" i="69"/>
  <c r="E29" i="45"/>
  <c r="D29" i="45"/>
  <c r="E32" i="71"/>
  <c r="D32" i="71"/>
  <c r="F24" i="77"/>
  <c r="H24" i="77" s="1"/>
  <c r="B24" i="77"/>
  <c r="E27" i="64"/>
  <c r="D27" i="64"/>
  <c r="H26" i="56"/>
  <c r="N6" i="56" s="1"/>
  <c r="D27" i="56"/>
  <c r="E27" i="56"/>
  <c r="G21" i="13"/>
  <c r="I21" i="13" s="1"/>
  <c r="F22" i="92"/>
  <c r="G22" i="92" s="1"/>
  <c r="B22" i="92"/>
  <c r="B21" i="26"/>
  <c r="G21" i="26"/>
  <c r="H21" i="26"/>
  <c r="B29" i="73"/>
  <c r="F29" i="73"/>
  <c r="H29" i="73" s="1"/>
  <c r="H32" i="69"/>
  <c r="I32" i="69" s="1"/>
  <c r="B32" i="29"/>
  <c r="F32" i="29"/>
  <c r="H32" i="29" s="1"/>
  <c r="F27" i="57"/>
  <c r="B27" i="57"/>
  <c r="H33" i="28"/>
  <c r="H23" i="88"/>
  <c r="I23" i="88" s="1"/>
  <c r="E24" i="88"/>
  <c r="D24" i="88"/>
  <c r="B30" i="21"/>
  <c r="F30" i="21"/>
  <c r="G30" i="21" s="1"/>
  <c r="B31" i="32"/>
  <c r="F31" i="32"/>
  <c r="B24" i="78"/>
  <c r="F24" i="78"/>
  <c r="H24" i="78" s="1"/>
  <c r="B29" i="43"/>
  <c r="F29" i="43"/>
  <c r="G29" i="43" s="1"/>
  <c r="D33" i="31"/>
  <c r="E33" i="31"/>
  <c r="B26" i="63"/>
  <c r="F26" i="63"/>
  <c r="F30" i="3"/>
  <c r="H30" i="3" s="1"/>
  <c r="B30" i="3"/>
  <c r="D23" i="83"/>
  <c r="E23" i="83"/>
  <c r="E32" i="34"/>
  <c r="D32" i="34"/>
  <c r="B30" i="19"/>
  <c r="F30" i="19"/>
  <c r="E26" i="68"/>
  <c r="G26" i="64"/>
  <c r="F27" i="54"/>
  <c r="G27" i="54" s="1"/>
  <c r="B27" i="54"/>
  <c r="B32" i="70"/>
  <c r="F32" i="70"/>
  <c r="H32" i="70" s="1"/>
  <c r="B22" i="89"/>
  <c r="F22" i="89"/>
  <c r="H22" i="89" s="1"/>
  <c r="D32" i="30"/>
  <c r="E32" i="30"/>
  <c r="I26" i="35"/>
  <c r="I28" i="73"/>
  <c r="B25" i="68"/>
  <c r="H26" i="64"/>
  <c r="G33" i="28"/>
  <c r="G26" i="56"/>
  <c r="N5" i="56" s="1"/>
  <c r="H28" i="74"/>
  <c r="E29" i="74"/>
  <c r="D29" i="74"/>
  <c r="H28" i="45"/>
  <c r="I28" i="45" s="1"/>
  <c r="E22" i="33"/>
  <c r="F22" i="33" s="1"/>
  <c r="I28" i="43"/>
  <c r="H25" i="60"/>
  <c r="D26" i="60"/>
  <c r="E26" i="60"/>
  <c r="H31" i="71"/>
  <c r="I31" i="71" s="1"/>
  <c r="G32" i="31"/>
  <c r="I32" i="31" s="1"/>
  <c r="F30" i="41"/>
  <c r="G30" i="41" s="1"/>
  <c r="B30" i="41"/>
  <c r="H31" i="30"/>
  <c r="G101" i="94"/>
  <c r="D102" i="94"/>
  <c r="B102" i="94" s="1"/>
  <c r="E102" i="94"/>
  <c r="F109" i="73"/>
  <c r="G109" i="73" s="1"/>
  <c r="B110" i="22"/>
  <c r="I109" i="22"/>
  <c r="J101" i="89"/>
  <c r="J102" i="81"/>
  <c r="H101" i="93"/>
  <c r="I101" i="93"/>
  <c r="E102" i="93"/>
  <c r="F102" i="93" s="1"/>
  <c r="G102" i="93" s="1"/>
  <c r="B102" i="93"/>
  <c r="F106" i="62"/>
  <c r="D107" i="62" s="1"/>
  <c r="D23" i="87"/>
  <c r="E23" i="87"/>
  <c r="D30" i="20"/>
  <c r="E30" i="20"/>
  <c r="D26" i="62"/>
  <c r="E26" i="62"/>
  <c r="H22" i="87"/>
  <c r="F26" i="59"/>
  <c r="G26" i="59" s="1"/>
  <c r="B26" i="59"/>
  <c r="B31" i="18"/>
  <c r="F31" i="18"/>
  <c r="G31" i="18" s="1"/>
  <c r="E28" i="35"/>
  <c r="F28" i="35" s="1"/>
  <c r="B28" i="35"/>
  <c r="G27" i="35"/>
  <c r="H27" i="35"/>
  <c r="G22" i="87"/>
  <c r="H29" i="20"/>
  <c r="N6" i="20" s="1"/>
  <c r="N7" i="20" s="1"/>
  <c r="G25" i="62"/>
  <c r="D22" i="13"/>
  <c r="E22" i="13" s="1"/>
  <c r="I101" i="86"/>
  <c r="N88" i="86" s="1"/>
  <c r="N89" i="86" s="1"/>
  <c r="H101" i="86"/>
  <c r="M88" i="86" s="1"/>
  <c r="M89" i="86" s="1"/>
  <c r="H110" i="32"/>
  <c r="M88" i="32" s="1"/>
  <c r="M89" i="32" s="1"/>
  <c r="I110" i="32"/>
  <c r="N88" i="32" s="1"/>
  <c r="N89" i="32" s="1"/>
  <c r="B108" i="74"/>
  <c r="F108" i="74"/>
  <c r="H110" i="31"/>
  <c r="M88" i="31" s="1"/>
  <c r="M89" i="31" s="1"/>
  <c r="I110" i="31"/>
  <c r="N88" i="31" s="1"/>
  <c r="N89" i="31" s="1"/>
  <c r="I111" i="70"/>
  <c r="N88" i="70" s="1"/>
  <c r="N89" i="70" s="1"/>
  <c r="H111" i="70"/>
  <c r="M88" i="70" s="1"/>
  <c r="M89" i="70" s="1"/>
  <c r="B102" i="92"/>
  <c r="F102" i="92"/>
  <c r="H109" i="19"/>
  <c r="M88" i="19" s="1"/>
  <c r="M89" i="19" s="1"/>
  <c r="I109" i="19"/>
  <c r="N88" i="19" s="1"/>
  <c r="N89" i="19" s="1"/>
  <c r="F105" i="68"/>
  <c r="B105" i="68"/>
  <c r="G102" i="91"/>
  <c r="D103" i="91"/>
  <c r="E103" i="91"/>
  <c r="B109" i="43"/>
  <c r="F109" i="43"/>
  <c r="J104" i="34"/>
  <c r="N104" i="34"/>
  <c r="O104" i="34" s="1"/>
  <c r="P104" i="34" s="1"/>
  <c r="B105" i="66"/>
  <c r="F105" i="66"/>
  <c r="N89" i="73"/>
  <c r="H106" i="72"/>
  <c r="M88" i="72" s="1"/>
  <c r="M89" i="72" s="1"/>
  <c r="I106" i="72"/>
  <c r="N88" i="72" s="1"/>
  <c r="N89" i="72" s="1"/>
  <c r="I102" i="85"/>
  <c r="N88" i="85" s="1"/>
  <c r="N89" i="85" s="1"/>
  <c r="H102" i="85"/>
  <c r="M88" i="85" s="1"/>
  <c r="M89" i="85" s="1"/>
  <c r="N89" i="81"/>
  <c r="O88" i="81"/>
  <c r="O89" i="81" s="1"/>
  <c r="B106" i="61"/>
  <c r="F106" i="61"/>
  <c r="H103" i="79"/>
  <c r="I103" i="79"/>
  <c r="B111" i="32"/>
  <c r="F111" i="32"/>
  <c r="H109" i="20"/>
  <c r="M88" i="20" s="1"/>
  <c r="M89" i="20" s="1"/>
  <c r="I109" i="20"/>
  <c r="N88" i="20" s="1"/>
  <c r="H105" i="63"/>
  <c r="M88" i="63" s="1"/>
  <c r="M89" i="63" s="1"/>
  <c r="I105" i="63"/>
  <c r="N88" i="63" s="1"/>
  <c r="N89" i="63" s="1"/>
  <c r="H103" i="78"/>
  <c r="M88" i="78" s="1"/>
  <c r="M89" i="78" s="1"/>
  <c r="I103" i="78"/>
  <c r="N88" i="78" s="1"/>
  <c r="I107" i="74"/>
  <c r="H107" i="74"/>
  <c r="H106" i="53"/>
  <c r="M88" i="53" s="1"/>
  <c r="M89" i="53" s="1"/>
  <c r="I106" i="53"/>
  <c r="N88" i="53" s="1"/>
  <c r="F112" i="70"/>
  <c r="B112" i="70"/>
  <c r="B110" i="19"/>
  <c r="F110" i="19"/>
  <c r="H105" i="62"/>
  <c r="M88" i="62" s="1"/>
  <c r="M89" i="62" s="1"/>
  <c r="I105" i="62"/>
  <c r="N88" i="62" s="1"/>
  <c r="N89" i="62" s="1"/>
  <c r="H108" i="43"/>
  <c r="M88" i="43" s="1"/>
  <c r="M89" i="43" s="1"/>
  <c r="I108" i="43"/>
  <c r="N88" i="43" s="1"/>
  <c r="I111" i="27"/>
  <c r="N88" i="27" s="1"/>
  <c r="H111" i="27"/>
  <c r="M88" i="27" s="1"/>
  <c r="M89" i="27" s="1"/>
  <c r="F102" i="88"/>
  <c r="B102" i="88"/>
  <c r="I111" i="29"/>
  <c r="N88" i="29" s="1"/>
  <c r="N89" i="29" s="1"/>
  <c r="H111" i="29"/>
  <c r="M88" i="29" s="1"/>
  <c r="M89" i="29" s="1"/>
  <c r="H106" i="46"/>
  <c r="M88" i="46" s="1"/>
  <c r="M89" i="46" s="1"/>
  <c r="I106" i="46"/>
  <c r="N88" i="46" s="1"/>
  <c r="N89" i="41"/>
  <c r="G102" i="89"/>
  <c r="E103" i="89"/>
  <c r="D103" i="89"/>
  <c r="D109" i="45"/>
  <c r="E109" i="45"/>
  <c r="G108" i="45"/>
  <c r="F106" i="64"/>
  <c r="B106" i="64"/>
  <c r="B112" i="30"/>
  <c r="F112" i="30"/>
  <c r="F102" i="90"/>
  <c r="B102" i="90"/>
  <c r="H105" i="61"/>
  <c r="M88" i="61" s="1"/>
  <c r="M89" i="61" s="1"/>
  <c r="I105" i="61"/>
  <c r="N88" i="61" s="1"/>
  <c r="F104" i="79"/>
  <c r="B104" i="79"/>
  <c r="F109" i="39"/>
  <c r="B109" i="39"/>
  <c r="H106" i="58"/>
  <c r="M88" i="58" s="1"/>
  <c r="M89" i="58" s="1"/>
  <c r="I106" i="58"/>
  <c r="N88" i="58" s="1"/>
  <c r="N89" i="58" s="1"/>
  <c r="F110" i="20"/>
  <c r="B110" i="20"/>
  <c r="B104" i="78"/>
  <c r="F104" i="78"/>
  <c r="F111" i="31"/>
  <c r="B111" i="31"/>
  <c r="B102" i="84"/>
  <c r="F102" i="84"/>
  <c r="B106" i="60"/>
  <c r="F106" i="60"/>
  <c r="H101" i="88"/>
  <c r="M88" i="88" s="1"/>
  <c r="M89" i="88" s="1"/>
  <c r="I101" i="88"/>
  <c r="N88" i="88" s="1"/>
  <c r="N89" i="88" s="1"/>
  <c r="B112" i="69"/>
  <c r="F112" i="69"/>
  <c r="H104" i="66"/>
  <c r="M88" i="66" s="1"/>
  <c r="M89" i="66" s="1"/>
  <c r="I104" i="66"/>
  <c r="N88" i="66" s="1"/>
  <c r="N89" i="66" s="1"/>
  <c r="B112" i="29"/>
  <c r="F112" i="29"/>
  <c r="B107" i="46"/>
  <c r="F107" i="46"/>
  <c r="M88" i="30"/>
  <c r="M89" i="30" s="1"/>
  <c r="I111" i="30"/>
  <c r="N88" i="30" s="1"/>
  <c r="N89" i="30" s="1"/>
  <c r="H108" i="39"/>
  <c r="M88" i="39" s="1"/>
  <c r="M89" i="39" s="1"/>
  <c r="I108" i="39"/>
  <c r="N88" i="39" s="1"/>
  <c r="N89" i="39" s="1"/>
  <c r="B102" i="86"/>
  <c r="F102" i="86"/>
  <c r="F107" i="58"/>
  <c r="B107" i="58"/>
  <c r="F106" i="63"/>
  <c r="B106" i="63"/>
  <c r="F107" i="53"/>
  <c r="B107" i="53"/>
  <c r="H101" i="84"/>
  <c r="M88" i="84" s="1"/>
  <c r="M89" i="84" s="1"/>
  <c r="I101" i="84"/>
  <c r="N88" i="84" s="1"/>
  <c r="N89" i="84" s="1"/>
  <c r="I101" i="92"/>
  <c r="N88" i="92" s="1"/>
  <c r="N89" i="92" s="1"/>
  <c r="H101" i="92"/>
  <c r="M88" i="92" s="1"/>
  <c r="M89" i="92" s="1"/>
  <c r="F110" i="34"/>
  <c r="B110" i="34"/>
  <c r="I104" i="68"/>
  <c r="N88" i="68" s="1"/>
  <c r="H104" i="68"/>
  <c r="M88" i="68" s="1"/>
  <c r="M89" i="68" s="1"/>
  <c r="H105" i="60"/>
  <c r="M88" i="60" s="1"/>
  <c r="M89" i="60" s="1"/>
  <c r="I105" i="60"/>
  <c r="N88" i="60" s="1"/>
  <c r="N89" i="60" s="1"/>
  <c r="F112" i="27"/>
  <c r="B112" i="27"/>
  <c r="H111" i="69"/>
  <c r="M88" i="69" s="1"/>
  <c r="M89" i="69" s="1"/>
  <c r="I111" i="69"/>
  <c r="N88" i="69" s="1"/>
  <c r="N89" i="69" s="1"/>
  <c r="D111" i="22"/>
  <c r="G110" i="22"/>
  <c r="E111" i="22"/>
  <c r="J104" i="65"/>
  <c r="B107" i="72"/>
  <c r="F107" i="72"/>
  <c r="F103" i="85"/>
  <c r="B103" i="85"/>
  <c r="I105" i="64"/>
  <c r="N88" i="64" s="1"/>
  <c r="N89" i="64" s="1"/>
  <c r="H105" i="64"/>
  <c r="M88" i="64" s="1"/>
  <c r="M89" i="64" s="1"/>
  <c r="N89" i="65"/>
  <c r="O88" i="65"/>
  <c r="O89" i="65" s="1"/>
  <c r="I101" i="90"/>
  <c r="N88" i="90" s="1"/>
  <c r="N89" i="90" s="1"/>
  <c r="H101" i="90"/>
  <c r="M88" i="90" s="1"/>
  <c r="M89" i="90" s="1"/>
  <c r="F59" i="2"/>
  <c r="F79" i="2" s="1"/>
  <c r="F80" i="2" s="1"/>
  <c r="F82" i="2" s="1"/>
  <c r="F76" i="2"/>
  <c r="F77" i="2" s="1"/>
  <c r="B107" i="59"/>
  <c r="F107" i="59"/>
  <c r="I106" i="59"/>
  <c r="H106" i="59"/>
  <c r="H110" i="18"/>
  <c r="I110" i="18"/>
  <c r="I107" i="57"/>
  <c r="H107" i="57"/>
  <c r="H111" i="71"/>
  <c r="I111" i="71"/>
  <c r="B112" i="71"/>
  <c r="B108" i="57"/>
  <c r="F108" i="57"/>
  <c r="D102" i="33"/>
  <c r="E102" i="33" s="1"/>
  <c r="G101" i="33"/>
  <c r="E104" i="83"/>
  <c r="D104" i="83"/>
  <c r="G103" i="83"/>
  <c r="B102" i="87"/>
  <c r="F102" i="87"/>
  <c r="D108" i="55"/>
  <c r="E108" i="55"/>
  <c r="G107" i="55"/>
  <c r="B105" i="67"/>
  <c r="F105" i="67"/>
  <c r="I109" i="35"/>
  <c r="H109" i="35"/>
  <c r="F103" i="82"/>
  <c r="B103" i="82"/>
  <c r="E105" i="76"/>
  <c r="D105" i="76"/>
  <c r="G104" i="76"/>
  <c r="J109" i="17"/>
  <c r="H108" i="44"/>
  <c r="M88" i="44" s="1"/>
  <c r="M89" i="44" s="1"/>
  <c r="I108" i="44"/>
  <c r="N88" i="44" s="1"/>
  <c r="N89" i="44" s="1"/>
  <c r="G104" i="75"/>
  <c r="D105" i="75"/>
  <c r="E105" i="75"/>
  <c r="H104" i="67"/>
  <c r="M88" i="67" s="1"/>
  <c r="M89" i="67" s="1"/>
  <c r="I104" i="67"/>
  <c r="N88" i="67" s="1"/>
  <c r="N89" i="67" s="1"/>
  <c r="J110" i="24"/>
  <c r="G110" i="35"/>
  <c r="E111" i="35"/>
  <c r="F111" i="35" s="1"/>
  <c r="B111" i="35"/>
  <c r="E111" i="21"/>
  <c r="D111" i="21"/>
  <c r="G110" i="21"/>
  <c r="J106" i="54"/>
  <c r="J102" i="80"/>
  <c r="I101" i="96"/>
  <c r="H101" i="96"/>
  <c r="G103" i="80"/>
  <c r="E104" i="80"/>
  <c r="D104" i="80"/>
  <c r="D105" i="77"/>
  <c r="E105" i="77"/>
  <c r="G104" i="77"/>
  <c r="H109" i="3"/>
  <c r="M88" i="3" s="1"/>
  <c r="M89" i="3" s="1"/>
  <c r="I109" i="3"/>
  <c r="N88" i="3" s="1"/>
  <c r="N89" i="3" s="1"/>
  <c r="J103" i="75"/>
  <c r="G110" i="17"/>
  <c r="D111" i="17"/>
  <c r="E111" i="17"/>
  <c r="H102" i="82"/>
  <c r="M88" i="82" s="1"/>
  <c r="M89" i="82" s="1"/>
  <c r="I102" i="82"/>
  <c r="N88" i="82" s="1"/>
  <c r="N89" i="82" s="1"/>
  <c r="B109" i="44"/>
  <c r="F109" i="44"/>
  <c r="J106" i="55"/>
  <c r="J100" i="33"/>
  <c r="E108" i="54"/>
  <c r="G107" i="54"/>
  <c r="D108" i="54"/>
  <c r="J103" i="77"/>
  <c r="B113" i="28"/>
  <c r="F113" i="28"/>
  <c r="J103" i="76"/>
  <c r="E110" i="42"/>
  <c r="G109" i="42"/>
  <c r="D110" i="42"/>
  <c r="G101" i="13"/>
  <c r="D102" i="13"/>
  <c r="E102" i="13" s="1"/>
  <c r="J109" i="21"/>
  <c r="I101" i="87"/>
  <c r="N88" i="87" s="1"/>
  <c r="N89" i="87" s="1"/>
  <c r="H101" i="87"/>
  <c r="M88" i="87" s="1"/>
  <c r="M89" i="87" s="1"/>
  <c r="H112" i="28"/>
  <c r="M88" i="28" s="1"/>
  <c r="M89" i="28" s="1"/>
  <c r="I112" i="28"/>
  <c r="N88" i="28" s="1"/>
  <c r="N89" i="28" s="1"/>
  <c r="J108" i="42"/>
  <c r="F110" i="3"/>
  <c r="B110" i="3"/>
  <c r="J100" i="13"/>
  <c r="J102" i="83"/>
  <c r="G111" i="24"/>
  <c r="D112" i="24"/>
  <c r="E112" i="24"/>
  <c r="F102" i="96"/>
  <c r="B102" i="96"/>
  <c r="F81" i="36"/>
  <c r="I84" i="36"/>
  <c r="F22" i="36"/>
  <c r="E85" i="36"/>
  <c r="I39" i="36"/>
  <c r="I65" i="36"/>
  <c r="F23" i="36"/>
  <c r="I64" i="36"/>
  <c r="I62" i="36"/>
  <c r="F77" i="36"/>
  <c r="E52" i="36"/>
  <c r="I59" i="36"/>
  <c r="I50" i="36"/>
  <c r="F29" i="36"/>
  <c r="F64" i="36"/>
  <c r="I55" i="36"/>
  <c r="E73" i="36"/>
  <c r="I80" i="36"/>
  <c r="F65" i="36"/>
  <c r="I60" i="36"/>
  <c r="I44" i="36"/>
  <c r="F53" i="36"/>
  <c r="I56" i="36"/>
  <c r="E87" i="36"/>
  <c r="I82" i="36"/>
  <c r="F68" i="36"/>
  <c r="F38" i="36"/>
  <c r="I54" i="36"/>
  <c r="E26" i="36"/>
  <c r="I58" i="36"/>
  <c r="F76" i="36"/>
  <c r="I33" i="36"/>
  <c r="I48" i="36"/>
  <c r="E71" i="36"/>
  <c r="E62" i="36"/>
  <c r="I61" i="36"/>
  <c r="I77" i="36"/>
  <c r="E46" i="36"/>
  <c r="I76" i="36"/>
  <c r="I38" i="36"/>
  <c r="F30" i="36"/>
  <c r="I32" i="36"/>
  <c r="F40" i="36"/>
  <c r="I53" i="36"/>
  <c r="E69" i="36"/>
  <c r="I52" i="36"/>
  <c r="I78" i="36"/>
  <c r="I21" i="36"/>
  <c r="I31" i="36"/>
  <c r="I42" i="36"/>
  <c r="E60" i="36"/>
  <c r="F21" i="36"/>
  <c r="I74" i="36"/>
  <c r="E45" i="36"/>
  <c r="E70" i="36"/>
  <c r="I79" i="36"/>
  <c r="E34" i="36"/>
  <c r="E84" i="36"/>
  <c r="I41" i="36"/>
  <c r="F24" i="36"/>
  <c r="I18" i="36"/>
  <c r="F51" i="36"/>
  <c r="F41" i="36"/>
  <c r="I30" i="36"/>
  <c r="E31" i="36"/>
  <c r="F42" i="36"/>
  <c r="E49" i="36"/>
  <c r="E48" i="36"/>
  <c r="F18" i="36"/>
  <c r="I22" i="36"/>
  <c r="F79" i="36"/>
  <c r="I34" i="36"/>
  <c r="I70" i="36"/>
  <c r="F88" i="36"/>
  <c r="I45" i="36"/>
  <c r="I29" i="36"/>
  <c r="E86" i="36"/>
  <c r="F22" i="94" l="1"/>
  <c r="G22" i="94" s="1"/>
  <c r="N88" i="74"/>
  <c r="M88" i="74"/>
  <c r="G64" i="36"/>
  <c r="D109" i="56"/>
  <c r="E109" i="56"/>
  <c r="H111" i="23"/>
  <c r="G29" i="36"/>
  <c r="G76" i="36"/>
  <c r="H21" i="25"/>
  <c r="D22" i="25"/>
  <c r="G21" i="25"/>
  <c r="H21" i="97"/>
  <c r="D22" i="98"/>
  <c r="E22" i="98"/>
  <c r="E22" i="97"/>
  <c r="F22" i="97" s="1"/>
  <c r="B22" i="97"/>
  <c r="D22" i="99"/>
  <c r="E22" i="99"/>
  <c r="G25" i="68"/>
  <c r="I25" i="68" s="1"/>
  <c r="G21" i="99"/>
  <c r="G21" i="97"/>
  <c r="H21" i="98"/>
  <c r="G40" i="36"/>
  <c r="G18" i="36"/>
  <c r="G38" i="36"/>
  <c r="G81" i="36"/>
  <c r="G79" i="36"/>
  <c r="G23" i="36"/>
  <c r="G30" i="36"/>
  <c r="G53" i="36"/>
  <c r="G22" i="36"/>
  <c r="G24" i="36"/>
  <c r="G21" i="36"/>
  <c r="G42" i="36"/>
  <c r="G65" i="36"/>
  <c r="G51" i="36"/>
  <c r="G68" i="36"/>
  <c r="G41" i="36"/>
  <c r="I25" i="60"/>
  <c r="N6" i="60"/>
  <c r="N7" i="60" s="1"/>
  <c r="N7" i="78"/>
  <c r="N7" i="57"/>
  <c r="N7" i="32"/>
  <c r="N7" i="24"/>
  <c r="I31" i="30"/>
  <c r="N6" i="30"/>
  <c r="N7" i="30" s="1"/>
  <c r="N7" i="77"/>
  <c r="N7" i="68"/>
  <c r="N7" i="56"/>
  <c r="I25" i="62"/>
  <c r="N5" i="62"/>
  <c r="N7" i="29"/>
  <c r="N7" i="70"/>
  <c r="N7" i="54"/>
  <c r="N7" i="61"/>
  <c r="N7" i="53"/>
  <c r="B102" i="99"/>
  <c r="F102" i="99"/>
  <c r="I101" i="99"/>
  <c r="H101" i="99"/>
  <c r="G88" i="36"/>
  <c r="N7" i="95"/>
  <c r="N7" i="94"/>
  <c r="N7" i="93"/>
  <c r="N7" i="92"/>
  <c r="G77" i="36"/>
  <c r="I22" i="83"/>
  <c r="N6" i="83"/>
  <c r="N7" i="83" s="1"/>
  <c r="N7" i="81"/>
  <c r="I28" i="74"/>
  <c r="N6" i="74"/>
  <c r="N7" i="74" s="1"/>
  <c r="D26" i="68"/>
  <c r="F26" i="68" s="1"/>
  <c r="B102" i="25"/>
  <c r="F102" i="25"/>
  <c r="F112" i="23"/>
  <c r="D113" i="23" s="1"/>
  <c r="N89" i="91"/>
  <c r="G105" i="65"/>
  <c r="H105" i="65" s="1"/>
  <c r="E106" i="65"/>
  <c r="F106" i="65" s="1"/>
  <c r="D107" i="65" s="1"/>
  <c r="J101" i="91"/>
  <c r="D104" i="81"/>
  <c r="E104" i="81"/>
  <c r="J107" i="45"/>
  <c r="F111" i="18"/>
  <c r="D112" i="18" s="1"/>
  <c r="J108" i="41"/>
  <c r="D110" i="73"/>
  <c r="B110" i="73" s="1"/>
  <c r="J108" i="73"/>
  <c r="H27" i="46"/>
  <c r="I27" i="46" s="1"/>
  <c r="O88" i="32"/>
  <c r="O89" i="32" s="1"/>
  <c r="O88" i="44"/>
  <c r="O89" i="44" s="1"/>
  <c r="O88" i="46"/>
  <c r="O89" i="46" s="1"/>
  <c r="O88" i="43"/>
  <c r="O89" i="43" s="1"/>
  <c r="O88" i="86"/>
  <c r="O89" i="86" s="1"/>
  <c r="O88" i="63"/>
  <c r="O89" i="63" s="1"/>
  <c r="O88" i="61"/>
  <c r="O89" i="61" s="1"/>
  <c r="O88" i="45"/>
  <c r="O89" i="45" s="1"/>
  <c r="N89" i="43"/>
  <c r="O88" i="41"/>
  <c r="O89" i="41" s="1"/>
  <c r="O88" i="31"/>
  <c r="O89" i="31" s="1"/>
  <c r="O88" i="19"/>
  <c r="O89" i="19" s="1"/>
  <c r="O88" i="3"/>
  <c r="O89" i="3" s="1"/>
  <c r="O88" i="67"/>
  <c r="O89" i="67" s="1"/>
  <c r="O88" i="73"/>
  <c r="O89" i="73" s="1"/>
  <c r="O88" i="70"/>
  <c r="O89" i="70" s="1"/>
  <c r="O88" i="72"/>
  <c r="O89" i="72" s="1"/>
  <c r="O88" i="53"/>
  <c r="O89" i="53" s="1"/>
  <c r="O88" i="78"/>
  <c r="O89" i="78" s="1"/>
  <c r="O88" i="20"/>
  <c r="O89" i="20" s="1"/>
  <c r="H102" i="26"/>
  <c r="I102" i="26"/>
  <c r="O88" i="62"/>
  <c r="O89" i="62" s="1"/>
  <c r="E110" i="73"/>
  <c r="O88" i="27"/>
  <c r="O89" i="27" s="1"/>
  <c r="N89" i="20"/>
  <c r="O88" i="84"/>
  <c r="O89" i="84" s="1"/>
  <c r="N89" i="61"/>
  <c r="O88" i="29"/>
  <c r="O89" i="29" s="1"/>
  <c r="J101" i="95"/>
  <c r="J101" i="98"/>
  <c r="O88" i="58"/>
  <c r="O89" i="58" s="1"/>
  <c r="O88" i="82"/>
  <c r="O89" i="82" s="1"/>
  <c r="O88" i="60"/>
  <c r="O89" i="60" s="1"/>
  <c r="O88" i="39"/>
  <c r="O89" i="39" s="1"/>
  <c r="J101" i="97"/>
  <c r="O88" i="87"/>
  <c r="O89" i="87" s="1"/>
  <c r="O88" i="28"/>
  <c r="O89" i="28" s="1"/>
  <c r="N89" i="27"/>
  <c r="D103" i="26"/>
  <c r="D103" i="98"/>
  <c r="G102" i="98"/>
  <c r="E103" i="98"/>
  <c r="D103" i="97"/>
  <c r="E103" i="97" s="1"/>
  <c r="G102" i="97"/>
  <c r="O88" i="90"/>
  <c r="O89" i="90" s="1"/>
  <c r="O88" i="64"/>
  <c r="O89" i="64" s="1"/>
  <c r="O88" i="68"/>
  <c r="O89" i="68" s="1"/>
  <c r="O88" i="69"/>
  <c r="O89" i="69" s="1"/>
  <c r="O88" i="88"/>
  <c r="O89" i="88" s="1"/>
  <c r="G102" i="95"/>
  <c r="D103" i="95"/>
  <c r="O88" i="92"/>
  <c r="O89" i="92" s="1"/>
  <c r="O88" i="85"/>
  <c r="O89" i="85" s="1"/>
  <c r="O88" i="71"/>
  <c r="O89" i="71" s="1"/>
  <c r="N89" i="71"/>
  <c r="G109" i="41"/>
  <c r="I109" i="41" s="1"/>
  <c r="N89" i="68"/>
  <c r="N89" i="46"/>
  <c r="N89" i="53"/>
  <c r="N89" i="78"/>
  <c r="O88" i="30"/>
  <c r="O89" i="30" s="1"/>
  <c r="O88" i="66"/>
  <c r="O89" i="66" s="1"/>
  <c r="J109" i="22"/>
  <c r="N88" i="22"/>
  <c r="D110" i="41"/>
  <c r="F110" i="41" s="1"/>
  <c r="F102" i="94"/>
  <c r="G102" i="94" s="1"/>
  <c r="I102" i="94" s="1"/>
  <c r="H26" i="67"/>
  <c r="I26" i="67" s="1"/>
  <c r="E27" i="67"/>
  <c r="D27" i="67"/>
  <c r="E28" i="46"/>
  <c r="D28" i="46"/>
  <c r="G32" i="29"/>
  <c r="I32" i="29" s="1"/>
  <c r="G31" i="24"/>
  <c r="I31" i="24" s="1"/>
  <c r="E32" i="24"/>
  <c r="D32" i="24"/>
  <c r="B24" i="80"/>
  <c r="F24" i="80"/>
  <c r="I23" i="86"/>
  <c r="B25" i="82"/>
  <c r="F25" i="82"/>
  <c r="G25" i="82" s="1"/>
  <c r="G21" i="93"/>
  <c r="I21" i="93" s="1"/>
  <c r="E22" i="93"/>
  <c r="D22" i="93"/>
  <c r="D23" i="94"/>
  <c r="E23" i="94"/>
  <c r="F24" i="86"/>
  <c r="B24" i="86"/>
  <c r="H22" i="94"/>
  <c r="I22" i="94" s="1"/>
  <c r="D33" i="23"/>
  <c r="E33" i="23"/>
  <c r="F25" i="75"/>
  <c r="H25" i="75" s="1"/>
  <c r="B25" i="75"/>
  <c r="G29" i="42"/>
  <c r="D30" i="42"/>
  <c r="E30" i="42"/>
  <c r="H30" i="17"/>
  <c r="I30" i="17" s="1"/>
  <c r="H24" i="79"/>
  <c r="H26" i="66"/>
  <c r="I26" i="66" s="1"/>
  <c r="E27" i="66"/>
  <c r="D27" i="66"/>
  <c r="F26" i="65"/>
  <c r="G26" i="65" s="1"/>
  <c r="B26" i="65"/>
  <c r="F29" i="58"/>
  <c r="G29" i="58" s="1"/>
  <c r="B29" i="58"/>
  <c r="D28" i="53"/>
  <c r="E28" i="53"/>
  <c r="G23" i="91"/>
  <c r="I23" i="91" s="1"/>
  <c r="D24" i="91"/>
  <c r="E24" i="91"/>
  <c r="H30" i="41"/>
  <c r="I30" i="41" s="1"/>
  <c r="H23" i="84"/>
  <c r="I23" i="84" s="1"/>
  <c r="D24" i="84"/>
  <c r="E24" i="84"/>
  <c r="H29" i="42"/>
  <c r="H27" i="53"/>
  <c r="I27" i="53" s="1"/>
  <c r="H24" i="90"/>
  <c r="I24" i="90" s="1"/>
  <c r="D25" i="90"/>
  <c r="E25" i="90"/>
  <c r="I28" i="58"/>
  <c r="B29" i="55"/>
  <c r="F29" i="55"/>
  <c r="H29" i="55" s="1"/>
  <c r="G32" i="23"/>
  <c r="I32" i="23" s="1"/>
  <c r="G29" i="73"/>
  <c r="I29" i="73" s="1"/>
  <c r="D28" i="72"/>
  <c r="E28" i="72"/>
  <c r="H23" i="81"/>
  <c r="I23" i="81" s="1"/>
  <c r="E24" i="81"/>
  <c r="D24" i="81"/>
  <c r="G30" i="22"/>
  <c r="I30" i="22" s="1"/>
  <c r="D31" i="22"/>
  <c r="E31" i="22"/>
  <c r="G29" i="44"/>
  <c r="I29" i="44" s="1"/>
  <c r="G32" i="27"/>
  <c r="I32" i="27" s="1"/>
  <c r="D33" i="27"/>
  <c r="E33" i="27"/>
  <c r="H29" i="39"/>
  <c r="I29" i="39" s="1"/>
  <c r="D30" i="39"/>
  <c r="E30" i="39"/>
  <c r="D22" i="96"/>
  <c r="E22" i="96"/>
  <c r="G27" i="72"/>
  <c r="I27" i="72" s="1"/>
  <c r="H24" i="76"/>
  <c r="I24" i="76" s="1"/>
  <c r="D25" i="76"/>
  <c r="E25" i="76"/>
  <c r="H21" i="96"/>
  <c r="I21" i="96" s="1"/>
  <c r="H23" i="85"/>
  <c r="I23" i="85" s="1"/>
  <c r="D24" i="85"/>
  <c r="E24" i="85"/>
  <c r="E30" i="44"/>
  <c r="D30" i="44"/>
  <c r="G26" i="61"/>
  <c r="I26" i="61" s="1"/>
  <c r="D27" i="61"/>
  <c r="E27" i="61"/>
  <c r="G21" i="95"/>
  <c r="I21" i="95" s="1"/>
  <c r="E22" i="95"/>
  <c r="D22" i="95"/>
  <c r="I26" i="64"/>
  <c r="F32" i="30"/>
  <c r="B32" i="30"/>
  <c r="E31" i="19"/>
  <c r="D31" i="19"/>
  <c r="G26" i="63"/>
  <c r="E27" i="63"/>
  <c r="D27" i="63"/>
  <c r="E32" i="32"/>
  <c r="D32" i="32"/>
  <c r="D23" i="33"/>
  <c r="E23" i="89"/>
  <c r="D23" i="89"/>
  <c r="D33" i="70"/>
  <c r="E33" i="70"/>
  <c r="B26" i="68"/>
  <c r="E30" i="43"/>
  <c r="D30" i="43"/>
  <c r="G24" i="78"/>
  <c r="I24" i="78" s="1"/>
  <c r="D25" i="78"/>
  <c r="E25" i="78"/>
  <c r="I33" i="28"/>
  <c r="E28" i="57"/>
  <c r="D28" i="57"/>
  <c r="B22" i="26"/>
  <c r="F22" i="26"/>
  <c r="G22" i="33"/>
  <c r="B34" i="28"/>
  <c r="F34" i="28"/>
  <c r="H34" i="28" s="1"/>
  <c r="F32" i="34"/>
  <c r="B32" i="34"/>
  <c r="E23" i="92"/>
  <c r="D23" i="92"/>
  <c r="I27" i="35"/>
  <c r="B26" i="60"/>
  <c r="F26" i="60"/>
  <c r="H26" i="60" s="1"/>
  <c r="G22" i="89"/>
  <c r="I22" i="89" s="1"/>
  <c r="H30" i="19"/>
  <c r="G30" i="3"/>
  <c r="I30" i="3" s="1"/>
  <c r="D31" i="3"/>
  <c r="E31" i="3"/>
  <c r="H31" i="32"/>
  <c r="F24" i="88"/>
  <c r="H24" i="88" s="1"/>
  <c r="B24" i="88"/>
  <c r="H27" i="57"/>
  <c r="E33" i="29"/>
  <c r="D33" i="29"/>
  <c r="I21" i="26"/>
  <c r="H22" i="92"/>
  <c r="I22" i="92" s="1"/>
  <c r="B27" i="56"/>
  <c r="F27" i="56"/>
  <c r="H22" i="33"/>
  <c r="D31" i="17"/>
  <c r="E31" i="17"/>
  <c r="D25" i="79"/>
  <c r="E25" i="79"/>
  <c r="F27" i="64"/>
  <c r="B27" i="64"/>
  <c r="G24" i="77"/>
  <c r="I24" i="77" s="1"/>
  <c r="D25" i="77"/>
  <c r="E25" i="77"/>
  <c r="F33" i="69"/>
  <c r="G33" i="69" s="1"/>
  <c r="B33" i="69"/>
  <c r="D31" i="41"/>
  <c r="E31" i="41"/>
  <c r="F29" i="74"/>
  <c r="B29" i="74"/>
  <c r="G32" i="70"/>
  <c r="I32" i="70" s="1"/>
  <c r="H27" i="54"/>
  <c r="I27" i="54" s="1"/>
  <c r="E28" i="54"/>
  <c r="D28" i="54"/>
  <c r="G30" i="19"/>
  <c r="F23" i="83"/>
  <c r="G23" i="83" s="1"/>
  <c r="B23" i="83"/>
  <c r="H26" i="63"/>
  <c r="F33" i="31"/>
  <c r="G33" i="31" s="1"/>
  <c r="B33" i="31"/>
  <c r="H29" i="43"/>
  <c r="I29" i="43" s="1"/>
  <c r="G31" i="32"/>
  <c r="H30" i="21"/>
  <c r="I30" i="21" s="1"/>
  <c r="E31" i="21"/>
  <c r="D31" i="21"/>
  <c r="G27" i="57"/>
  <c r="E30" i="73"/>
  <c r="D30" i="73"/>
  <c r="I26" i="56"/>
  <c r="F32" i="71"/>
  <c r="B32" i="71"/>
  <c r="B29" i="45"/>
  <c r="F29" i="45"/>
  <c r="G29" i="45" s="1"/>
  <c r="H101" i="94"/>
  <c r="I101" i="94"/>
  <c r="J101" i="93"/>
  <c r="E107" i="62"/>
  <c r="F107" i="62" s="1"/>
  <c r="D103" i="93"/>
  <c r="E103" i="93" s="1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G106" i="62"/>
  <c r="I106" i="62" s="1"/>
  <c r="J104" i="66"/>
  <c r="B23" i="87"/>
  <c r="F23" i="87"/>
  <c r="H23" i="87" s="1"/>
  <c r="J105" i="64"/>
  <c r="D27" i="59"/>
  <c r="E27" i="59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B22" i="13"/>
  <c r="F22" i="13"/>
  <c r="H31" i="18"/>
  <c r="I22" i="87"/>
  <c r="F26" i="62"/>
  <c r="B26" i="62"/>
  <c r="J108" i="39"/>
  <c r="J111" i="30"/>
  <c r="I29" i="20"/>
  <c r="H26" i="59"/>
  <c r="F30" i="20"/>
  <c r="B30" i="20"/>
  <c r="D103" i="86"/>
  <c r="G102" i="86"/>
  <c r="E103" i="86"/>
  <c r="E108" i="46"/>
  <c r="D108" i="46"/>
  <c r="G107" i="46"/>
  <c r="D113" i="29"/>
  <c r="E113" i="29"/>
  <c r="G112" i="29"/>
  <c r="D107" i="60"/>
  <c r="E107" i="60"/>
  <c r="G106" i="60"/>
  <c r="H109" i="73"/>
  <c r="I109" i="73"/>
  <c r="H102" i="89"/>
  <c r="I102" i="89"/>
  <c r="E103" i="88"/>
  <c r="G102" i="88"/>
  <c r="D103" i="88"/>
  <c r="E110" i="43"/>
  <c r="D110" i="43"/>
  <c r="G109" i="43"/>
  <c r="B107" i="62"/>
  <c r="D103" i="92"/>
  <c r="E103" i="92"/>
  <c r="G102" i="92"/>
  <c r="E109" i="74"/>
  <c r="G108" i="74"/>
  <c r="D109" i="74"/>
  <c r="E104" i="85"/>
  <c r="D104" i="85"/>
  <c r="G103" i="85"/>
  <c r="J104" i="68"/>
  <c r="E107" i="63"/>
  <c r="D107" i="63"/>
  <c r="G106" i="63"/>
  <c r="I103" i="81"/>
  <c r="H103" i="81"/>
  <c r="E112" i="31"/>
  <c r="D112" i="31"/>
  <c r="G111" i="31"/>
  <c r="I108" i="45"/>
  <c r="H108" i="45"/>
  <c r="J102" i="85"/>
  <c r="E106" i="68"/>
  <c r="G105" i="68"/>
  <c r="D106" i="68"/>
  <c r="J111" i="70"/>
  <c r="E108" i="72"/>
  <c r="D108" i="72"/>
  <c r="G107" i="72"/>
  <c r="H110" i="22"/>
  <c r="I110" i="22"/>
  <c r="J101" i="92"/>
  <c r="D108" i="53"/>
  <c r="E108" i="53"/>
  <c r="G107" i="53"/>
  <c r="G112" i="69"/>
  <c r="D113" i="69"/>
  <c r="E113" i="69"/>
  <c r="J109" i="34"/>
  <c r="G102" i="84"/>
  <c r="E103" i="84"/>
  <c r="D103" i="84"/>
  <c r="D111" i="20"/>
  <c r="G110" i="20"/>
  <c r="E111" i="20"/>
  <c r="D110" i="39"/>
  <c r="G109" i="39"/>
  <c r="E110" i="39"/>
  <c r="G104" i="79"/>
  <c r="E105" i="79"/>
  <c r="D105" i="79"/>
  <c r="G102" i="90"/>
  <c r="E103" i="90"/>
  <c r="D103" i="90"/>
  <c r="E107" i="64"/>
  <c r="G106" i="64"/>
  <c r="D107" i="64"/>
  <c r="F103" i="89"/>
  <c r="B103" i="89"/>
  <c r="E111" i="19"/>
  <c r="G110" i="19"/>
  <c r="D111" i="19"/>
  <c r="J105" i="63"/>
  <c r="D112" i="32"/>
  <c r="E112" i="32"/>
  <c r="G111" i="32"/>
  <c r="D107" i="61"/>
  <c r="G106" i="61"/>
  <c r="E107" i="61"/>
  <c r="G105" i="66"/>
  <c r="E106" i="66"/>
  <c r="D106" i="66"/>
  <c r="F103" i="91"/>
  <c r="B103" i="91"/>
  <c r="B111" i="22"/>
  <c r="F111" i="22"/>
  <c r="G112" i="27"/>
  <c r="D113" i="27"/>
  <c r="E113" i="27"/>
  <c r="D111" i="34"/>
  <c r="G110" i="34"/>
  <c r="E111" i="34"/>
  <c r="E108" i="58"/>
  <c r="D108" i="58"/>
  <c r="G107" i="58"/>
  <c r="G104" i="78"/>
  <c r="D105" i="78"/>
  <c r="E105" i="78"/>
  <c r="J106" i="58"/>
  <c r="G112" i="30"/>
  <c r="E113" i="30"/>
  <c r="D113" i="30"/>
  <c r="B109" i="45"/>
  <c r="F109" i="45"/>
  <c r="J108" i="43"/>
  <c r="E113" i="70"/>
  <c r="D113" i="70"/>
  <c r="G112" i="70"/>
  <c r="I102" i="91"/>
  <c r="H102" i="91"/>
  <c r="J101" i="86"/>
  <c r="J111" i="71"/>
  <c r="J110" i="18"/>
  <c r="J106" i="59"/>
  <c r="G107" i="59"/>
  <c r="D108" i="59"/>
  <c r="E108" i="59"/>
  <c r="J111" i="23"/>
  <c r="E112" i="18"/>
  <c r="I108" i="56"/>
  <c r="H108" i="56"/>
  <c r="E109" i="57"/>
  <c r="G108" i="57"/>
  <c r="D109" i="57"/>
  <c r="D113" i="71"/>
  <c r="G112" i="71"/>
  <c r="E113" i="71"/>
  <c r="B110" i="42"/>
  <c r="F110" i="42"/>
  <c r="I102" i="93"/>
  <c r="H102" i="93"/>
  <c r="F105" i="77"/>
  <c r="B105" i="77"/>
  <c r="I104" i="76"/>
  <c r="H104" i="76"/>
  <c r="J109" i="35"/>
  <c r="F104" i="83"/>
  <c r="B104" i="83"/>
  <c r="J101" i="87"/>
  <c r="H109" i="42"/>
  <c r="I109" i="42"/>
  <c r="D114" i="28"/>
  <c r="G113" i="28"/>
  <c r="E114" i="28"/>
  <c r="B108" i="54"/>
  <c r="F108" i="54"/>
  <c r="H103" i="80"/>
  <c r="I103" i="80"/>
  <c r="I110" i="21"/>
  <c r="H110" i="21"/>
  <c r="F105" i="76"/>
  <c r="B105" i="76"/>
  <c r="H111" i="24"/>
  <c r="I111" i="24"/>
  <c r="D111" i="3"/>
  <c r="G110" i="3"/>
  <c r="E111" i="3"/>
  <c r="B102" i="13"/>
  <c r="F102" i="13"/>
  <c r="J104" i="67"/>
  <c r="G103" i="82"/>
  <c r="D104" i="82"/>
  <c r="E104" i="82"/>
  <c r="D106" i="67"/>
  <c r="G105" i="67"/>
  <c r="E106" i="67"/>
  <c r="I107" i="55"/>
  <c r="H107" i="55"/>
  <c r="G102" i="96"/>
  <c r="D103" i="96"/>
  <c r="E103" i="96" s="1"/>
  <c r="J112" i="28"/>
  <c r="H101" i="13"/>
  <c r="I101" i="13"/>
  <c r="I107" i="54"/>
  <c r="H107" i="54"/>
  <c r="J102" i="82"/>
  <c r="J109" i="3"/>
  <c r="I104" i="77"/>
  <c r="H104" i="77"/>
  <c r="J101" i="96"/>
  <c r="F111" i="21"/>
  <c r="B111" i="21"/>
  <c r="B112" i="35"/>
  <c r="G111" i="35"/>
  <c r="E112" i="35"/>
  <c r="F112" i="35" s="1"/>
  <c r="F108" i="55"/>
  <c r="B108" i="55"/>
  <c r="D103" i="87"/>
  <c r="G102" i="87"/>
  <c r="E103" i="87"/>
  <c r="B102" i="33"/>
  <c r="F102" i="33"/>
  <c r="D110" i="44"/>
  <c r="G109" i="44"/>
  <c r="E110" i="44"/>
  <c r="I110" i="17"/>
  <c r="H110" i="17"/>
  <c r="H104" i="75"/>
  <c r="I104" i="75"/>
  <c r="I101" i="33"/>
  <c r="H101" i="33"/>
  <c r="B112" i="24"/>
  <c r="F112" i="24"/>
  <c r="F111" i="17"/>
  <c r="B111" i="17"/>
  <c r="B104" i="80"/>
  <c r="F104" i="80"/>
  <c r="I110" i="35"/>
  <c r="N88" i="35" s="1"/>
  <c r="H110" i="35"/>
  <c r="M88" i="35" s="1"/>
  <c r="M89" i="35" s="1"/>
  <c r="B105" i="75"/>
  <c r="F105" i="75"/>
  <c r="J108" i="44"/>
  <c r="H103" i="83"/>
  <c r="I103" i="83"/>
  <c r="F31" i="36"/>
  <c r="F86" i="36"/>
  <c r="F69" i="36"/>
  <c r="F45" i="36"/>
  <c r="F49" i="36"/>
  <c r="F70" i="36"/>
  <c r="F60" i="36"/>
  <c r="F48" i="36"/>
  <c r="I37" i="36"/>
  <c r="F26" i="36"/>
  <c r="F66" i="36"/>
  <c r="F85" i="36"/>
  <c r="F52" i="36"/>
  <c r="F34" i="36"/>
  <c r="F84" i="36"/>
  <c r="F55" i="36"/>
  <c r="E54" i="36"/>
  <c r="F62" i="36"/>
  <c r="F73" i="36"/>
  <c r="F32" i="36"/>
  <c r="F75" i="36"/>
  <c r="F46" i="36"/>
  <c r="F87" i="36"/>
  <c r="F109" i="56" l="1"/>
  <c r="G112" i="23"/>
  <c r="B109" i="56"/>
  <c r="E113" i="23"/>
  <c r="F113" i="23" s="1"/>
  <c r="F110" i="73"/>
  <c r="D111" i="73" s="1"/>
  <c r="I105" i="65"/>
  <c r="J105" i="65" s="1"/>
  <c r="I21" i="25"/>
  <c r="F22" i="99"/>
  <c r="H22" i="99" s="1"/>
  <c r="B22" i="99"/>
  <c r="D23" i="97"/>
  <c r="E23" i="97"/>
  <c r="I21" i="97"/>
  <c r="H22" i="97"/>
  <c r="E22" i="25"/>
  <c r="F22" i="25" s="1"/>
  <c r="B22" i="25"/>
  <c r="I21" i="98"/>
  <c r="G22" i="97"/>
  <c r="F22" i="98"/>
  <c r="G22" i="98" s="1"/>
  <c r="B22" i="98"/>
  <c r="I21" i="99"/>
  <c r="G62" i="36"/>
  <c r="G48" i="36"/>
  <c r="G70" i="36"/>
  <c r="G32" i="36"/>
  <c r="G45" i="36"/>
  <c r="G31" i="36"/>
  <c r="G60" i="36"/>
  <c r="G26" i="36"/>
  <c r="G55" i="36"/>
  <c r="G46" i="36"/>
  <c r="G49" i="36"/>
  <c r="G52" i="36"/>
  <c r="G69" i="36"/>
  <c r="G34" i="36"/>
  <c r="N7" i="62"/>
  <c r="G102" i="99"/>
  <c r="E103" i="99"/>
  <c r="D103" i="99"/>
  <c r="J101" i="99"/>
  <c r="I24" i="79"/>
  <c r="N6" i="79"/>
  <c r="N7" i="79" s="1"/>
  <c r="G87" i="36"/>
  <c r="G86" i="36"/>
  <c r="G85" i="36"/>
  <c r="G84" i="36"/>
  <c r="G75" i="36"/>
  <c r="G73" i="36"/>
  <c r="G66" i="36"/>
  <c r="D103" i="25"/>
  <c r="G102" i="25"/>
  <c r="G106" i="65"/>
  <c r="H106" i="65" s="1"/>
  <c r="J102" i="26"/>
  <c r="E107" i="65"/>
  <c r="F107" i="65" s="1"/>
  <c r="F104" i="81"/>
  <c r="G104" i="81" s="1"/>
  <c r="G111" i="18"/>
  <c r="I111" i="18" s="1"/>
  <c r="B104" i="81"/>
  <c r="D103" i="94"/>
  <c r="B103" i="94" s="1"/>
  <c r="H102" i="94"/>
  <c r="J102" i="94" s="1"/>
  <c r="H109" i="41"/>
  <c r="J109" i="41" s="1"/>
  <c r="H102" i="98"/>
  <c r="I102" i="98"/>
  <c r="H102" i="97"/>
  <c r="I102" i="97"/>
  <c r="F103" i="98"/>
  <c r="B103" i="98"/>
  <c r="F103" i="97"/>
  <c r="B103" i="97"/>
  <c r="B103" i="26"/>
  <c r="E103" i="26"/>
  <c r="F103" i="26" s="1"/>
  <c r="E103" i="95"/>
  <c r="F103" i="95" s="1"/>
  <c r="B103" i="95"/>
  <c r="B110" i="41"/>
  <c r="N89" i="22"/>
  <c r="O88" i="22"/>
  <c r="O89" i="22" s="1"/>
  <c r="I102" i="95"/>
  <c r="H102" i="95"/>
  <c r="J101" i="94"/>
  <c r="B27" i="67"/>
  <c r="F27" i="67"/>
  <c r="H27" i="67" s="1"/>
  <c r="F28" i="46"/>
  <c r="H28" i="46" s="1"/>
  <c r="B28" i="46"/>
  <c r="H33" i="31"/>
  <c r="I33" i="31" s="1"/>
  <c r="F32" i="24"/>
  <c r="G32" i="24" s="1"/>
  <c r="B32" i="24"/>
  <c r="H24" i="86"/>
  <c r="E25" i="86"/>
  <c r="G24" i="86"/>
  <c r="D25" i="86"/>
  <c r="D25" i="80"/>
  <c r="E25" i="80"/>
  <c r="H25" i="82"/>
  <c r="I25" i="82" s="1"/>
  <c r="D26" i="82"/>
  <c r="E26" i="82"/>
  <c r="G24" i="80"/>
  <c r="B23" i="94"/>
  <c r="F23" i="94"/>
  <c r="H24" i="80"/>
  <c r="F22" i="93"/>
  <c r="G22" i="93" s="1"/>
  <c r="B22" i="93"/>
  <c r="B25" i="90"/>
  <c r="F25" i="90"/>
  <c r="H25" i="90" s="1"/>
  <c r="F28" i="53"/>
  <c r="G28" i="53" s="1"/>
  <c r="B28" i="53"/>
  <c r="F28" i="72"/>
  <c r="G28" i="72" s="1"/>
  <c r="D30" i="55"/>
  <c r="E30" i="55"/>
  <c r="F24" i="84"/>
  <c r="G24" i="84" s="1"/>
  <c r="B24" i="84"/>
  <c r="F24" i="91"/>
  <c r="H24" i="91" s="1"/>
  <c r="B24" i="91"/>
  <c r="F33" i="23"/>
  <c r="B33" i="23"/>
  <c r="H33" i="69"/>
  <c r="I33" i="69" s="1"/>
  <c r="H26" i="65"/>
  <c r="I26" i="65" s="1"/>
  <c r="E27" i="65"/>
  <c r="D27" i="65"/>
  <c r="F27" i="66"/>
  <c r="B27" i="66"/>
  <c r="I22" i="33"/>
  <c r="F30" i="43"/>
  <c r="E31" i="43" s="1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I25" i="75" s="1"/>
  <c r="D26" i="75"/>
  <c r="E26" i="75"/>
  <c r="G23" i="87"/>
  <c r="I23" i="87" s="1"/>
  <c r="B27" i="61"/>
  <c r="F27" i="61"/>
  <c r="H27" i="61" s="1"/>
  <c r="B24" i="85"/>
  <c r="F24" i="85"/>
  <c r="G24" i="85" s="1"/>
  <c r="B30" i="39"/>
  <c r="F33" i="27"/>
  <c r="H33" i="27" s="1"/>
  <c r="B33" i="27"/>
  <c r="B31" i="22"/>
  <c r="F31" i="22"/>
  <c r="H31" i="22" s="1"/>
  <c r="G24" i="88"/>
  <c r="I24" i="88" s="1"/>
  <c r="F30" i="44"/>
  <c r="G30" i="44" s="1"/>
  <c r="B30" i="44"/>
  <c r="B22" i="95"/>
  <c r="F22" i="95"/>
  <c r="H22" i="95" s="1"/>
  <c r="B25" i="76"/>
  <c r="F25" i="76"/>
  <c r="G25" i="76" s="1"/>
  <c r="F22" i="96"/>
  <c r="H22" i="96" s="1"/>
  <c r="B22" i="96"/>
  <c r="B24" i="81"/>
  <c r="F24" i="81"/>
  <c r="H24" i="81" s="1"/>
  <c r="B28" i="72"/>
  <c r="I26" i="63"/>
  <c r="I31" i="32"/>
  <c r="B30" i="73"/>
  <c r="F30" i="73"/>
  <c r="G30" i="73" s="1"/>
  <c r="E28" i="64"/>
  <c r="D28" i="64"/>
  <c r="F23" i="92"/>
  <c r="H23" i="92" s="1"/>
  <c r="B23" i="92"/>
  <c r="B25" i="77"/>
  <c r="F25" i="77"/>
  <c r="H25" i="77" s="1"/>
  <c r="H27" i="64"/>
  <c r="C40" i="17"/>
  <c r="F31" i="17"/>
  <c r="B25" i="78"/>
  <c r="F25" i="78"/>
  <c r="H25" i="78" s="1"/>
  <c r="F31" i="19"/>
  <c r="H31" i="19" s="1"/>
  <c r="B31" i="19"/>
  <c r="G32" i="30"/>
  <c r="D33" i="30"/>
  <c r="E33" i="30"/>
  <c r="H32" i="71"/>
  <c r="D33" i="71"/>
  <c r="E33" i="71"/>
  <c r="D28" i="56"/>
  <c r="E28" i="56"/>
  <c r="H22" i="26"/>
  <c r="D23" i="26"/>
  <c r="D27" i="68"/>
  <c r="E27" i="68"/>
  <c r="F32" i="32"/>
  <c r="B32" i="32"/>
  <c r="G32" i="71"/>
  <c r="B28" i="54"/>
  <c r="F28" i="54"/>
  <c r="H28" i="54" s="1"/>
  <c r="F31" i="41"/>
  <c r="H31" i="41" s="1"/>
  <c r="B31" i="41"/>
  <c r="G27" i="64"/>
  <c r="H27" i="56"/>
  <c r="I27" i="57"/>
  <c r="E25" i="88"/>
  <c r="D25" i="88"/>
  <c r="F31" i="3"/>
  <c r="H31" i="3" s="1"/>
  <c r="B31" i="3"/>
  <c r="G26" i="60"/>
  <c r="I26" i="60" s="1"/>
  <c r="D27" i="60"/>
  <c r="E27" i="60"/>
  <c r="H26" i="68"/>
  <c r="B23" i="33"/>
  <c r="F27" i="63"/>
  <c r="H27" i="63" s="1"/>
  <c r="B27" i="63"/>
  <c r="E30" i="45"/>
  <c r="D30" i="45"/>
  <c r="G29" i="74"/>
  <c r="D30" i="74"/>
  <c r="E30" i="74"/>
  <c r="F33" i="29"/>
  <c r="B33" i="29"/>
  <c r="I30" i="19"/>
  <c r="H32" i="34"/>
  <c r="D33" i="34"/>
  <c r="E33" i="34"/>
  <c r="G32" i="34"/>
  <c r="E35" i="28"/>
  <c r="D35" i="28"/>
  <c r="B23" i="89"/>
  <c r="F23" i="89"/>
  <c r="H23" i="89" s="1"/>
  <c r="H29" i="45"/>
  <c r="I29" i="45" s="1"/>
  <c r="F31" i="21"/>
  <c r="B31" i="21"/>
  <c r="D34" i="31"/>
  <c r="E34" i="31"/>
  <c r="H23" i="83"/>
  <c r="I23" i="83" s="1"/>
  <c r="D24" i="83"/>
  <c r="E24" i="83"/>
  <c r="H29" i="74"/>
  <c r="E34" i="69"/>
  <c r="D34" i="69"/>
  <c r="B25" i="79"/>
  <c r="F25" i="79"/>
  <c r="G25" i="79" s="1"/>
  <c r="G27" i="56"/>
  <c r="G34" i="28"/>
  <c r="I34" i="28" s="1"/>
  <c r="G22" i="26"/>
  <c r="F28" i="57"/>
  <c r="B28" i="57"/>
  <c r="B30" i="43"/>
  <c r="G26" i="68"/>
  <c r="F33" i="70"/>
  <c r="B33" i="70"/>
  <c r="E23" i="33"/>
  <c r="F23" i="33" s="1"/>
  <c r="H32" i="30"/>
  <c r="B103" i="93"/>
  <c r="E103" i="94"/>
  <c r="F103" i="93"/>
  <c r="D104" i="93" s="1"/>
  <c r="E104" i="93" s="1"/>
  <c r="H106" i="62"/>
  <c r="J106" i="62" s="1"/>
  <c r="J110" i="22"/>
  <c r="J109" i="73"/>
  <c r="J103" i="81"/>
  <c r="D31" i="20"/>
  <c r="E31" i="20"/>
  <c r="E27" i="62"/>
  <c r="D27" i="62"/>
  <c r="D23" i="13"/>
  <c r="E23" i="13" s="1"/>
  <c r="H30" i="20"/>
  <c r="B27" i="59"/>
  <c r="F27" i="59"/>
  <c r="H27" i="59" s="1"/>
  <c r="I26" i="59"/>
  <c r="H26" i="62"/>
  <c r="I31" i="18"/>
  <c r="H22" i="13"/>
  <c r="N6" i="13" s="1"/>
  <c r="B30" i="35"/>
  <c r="G29" i="35"/>
  <c r="E30" i="35"/>
  <c r="F30" i="35" s="1"/>
  <c r="H29" i="35"/>
  <c r="G30" i="20"/>
  <c r="G26" i="62"/>
  <c r="G22" i="13"/>
  <c r="N5" i="13" s="1"/>
  <c r="B32" i="18"/>
  <c r="F32" i="18"/>
  <c r="I28" i="35"/>
  <c r="D24" i="87"/>
  <c r="E24" i="87"/>
  <c r="B113" i="30"/>
  <c r="F113" i="30"/>
  <c r="B108" i="58"/>
  <c r="F108" i="58"/>
  <c r="F111" i="34"/>
  <c r="B111" i="34"/>
  <c r="E112" i="22"/>
  <c r="G111" i="22"/>
  <c r="D112" i="22"/>
  <c r="B106" i="66"/>
  <c r="F106" i="66"/>
  <c r="H106" i="61"/>
  <c r="I106" i="61"/>
  <c r="F112" i="32"/>
  <c r="B112" i="32"/>
  <c r="H106" i="64"/>
  <c r="I106" i="64"/>
  <c r="H102" i="90"/>
  <c r="I102" i="90"/>
  <c r="I110" i="20"/>
  <c r="H110" i="20"/>
  <c r="H102" i="84"/>
  <c r="I102" i="84"/>
  <c r="B113" i="69"/>
  <c r="F113" i="69"/>
  <c r="B108" i="53"/>
  <c r="F108" i="53"/>
  <c r="H107" i="72"/>
  <c r="I107" i="72"/>
  <c r="F106" i="68"/>
  <c r="B106" i="68"/>
  <c r="I111" i="31"/>
  <c r="H111" i="31"/>
  <c r="F104" i="85"/>
  <c r="B104" i="85"/>
  <c r="D108" i="62"/>
  <c r="E108" i="62"/>
  <c r="G107" i="62"/>
  <c r="J102" i="89"/>
  <c r="I106" i="60"/>
  <c r="H106" i="60"/>
  <c r="B107" i="65"/>
  <c r="F103" i="86"/>
  <c r="B103" i="86"/>
  <c r="B105" i="78"/>
  <c r="F105" i="78"/>
  <c r="B107" i="61"/>
  <c r="F107" i="61"/>
  <c r="F105" i="79"/>
  <c r="B105" i="79"/>
  <c r="H109" i="39"/>
  <c r="I109" i="39"/>
  <c r="F111" i="20"/>
  <c r="B111" i="20"/>
  <c r="I112" i="69"/>
  <c r="H112" i="69"/>
  <c r="F108" i="72"/>
  <c r="B108" i="72"/>
  <c r="I105" i="68"/>
  <c r="H105" i="68"/>
  <c r="J108" i="45"/>
  <c r="B112" i="31"/>
  <c r="F112" i="31"/>
  <c r="I106" i="63"/>
  <c r="H106" i="63"/>
  <c r="E111" i="41"/>
  <c r="G110" i="41"/>
  <c r="D111" i="41"/>
  <c r="H102" i="92"/>
  <c r="I102" i="92"/>
  <c r="F103" i="88"/>
  <c r="B103" i="88"/>
  <c r="F113" i="29"/>
  <c r="B113" i="29"/>
  <c r="I106" i="65"/>
  <c r="H112" i="70"/>
  <c r="I112" i="70"/>
  <c r="E110" i="45"/>
  <c r="D110" i="45"/>
  <c r="G109" i="45"/>
  <c r="H112" i="30"/>
  <c r="I112" i="30"/>
  <c r="H104" i="78"/>
  <c r="I104" i="78"/>
  <c r="B113" i="27"/>
  <c r="F113" i="27"/>
  <c r="I105" i="66"/>
  <c r="H105" i="66"/>
  <c r="H111" i="32"/>
  <c r="I111" i="32"/>
  <c r="F111" i="19"/>
  <c r="B111" i="19"/>
  <c r="E104" i="89"/>
  <c r="D104" i="89"/>
  <c r="G103" i="89"/>
  <c r="F103" i="90"/>
  <c r="B103" i="90"/>
  <c r="B110" i="39"/>
  <c r="F110" i="39"/>
  <c r="B103" i="84"/>
  <c r="F103" i="84"/>
  <c r="I107" i="53"/>
  <c r="H107" i="53"/>
  <c r="F107" i="63"/>
  <c r="B107" i="63"/>
  <c r="B109" i="74"/>
  <c r="F109" i="74"/>
  <c r="H109" i="43"/>
  <c r="I109" i="43"/>
  <c r="I102" i="88"/>
  <c r="H102" i="88"/>
  <c r="F107" i="60"/>
  <c r="B107" i="60"/>
  <c r="H107" i="46"/>
  <c r="I107" i="46"/>
  <c r="J102" i="91"/>
  <c r="B113" i="70"/>
  <c r="F113" i="70"/>
  <c r="I107" i="58"/>
  <c r="H107" i="58"/>
  <c r="H110" i="34"/>
  <c r="M88" i="34" s="1"/>
  <c r="M89" i="34" s="1"/>
  <c r="I110" i="34"/>
  <c r="N88" i="34" s="1"/>
  <c r="N89" i="34" s="1"/>
  <c r="I112" i="27"/>
  <c r="H112" i="27"/>
  <c r="D104" i="91"/>
  <c r="E104" i="91"/>
  <c r="G103" i="91"/>
  <c r="H110" i="19"/>
  <c r="I110" i="19"/>
  <c r="F107" i="64"/>
  <c r="B107" i="64"/>
  <c r="I104" i="79"/>
  <c r="N88" i="79" s="1"/>
  <c r="H104" i="79"/>
  <c r="M88" i="79" s="1"/>
  <c r="M89" i="79" s="1"/>
  <c r="I103" i="85"/>
  <c r="H103" i="85"/>
  <c r="I108" i="74"/>
  <c r="H108" i="74"/>
  <c r="M89" i="74" s="1"/>
  <c r="B103" i="92"/>
  <c r="F103" i="92"/>
  <c r="F110" i="43"/>
  <c r="B110" i="43"/>
  <c r="I112" i="29"/>
  <c r="H112" i="29"/>
  <c r="F108" i="46"/>
  <c r="B108" i="46"/>
  <c r="I102" i="86"/>
  <c r="H102" i="86"/>
  <c r="F108" i="59"/>
  <c r="B108" i="59"/>
  <c r="J108" i="56"/>
  <c r="B113" i="23"/>
  <c r="B112" i="18"/>
  <c r="F112" i="18"/>
  <c r="D110" i="56"/>
  <c r="E110" i="56"/>
  <c r="G109" i="56"/>
  <c r="H107" i="59"/>
  <c r="I107" i="59"/>
  <c r="I112" i="23"/>
  <c r="H112" i="23"/>
  <c r="J110" i="35"/>
  <c r="I112" i="71"/>
  <c r="H112" i="71"/>
  <c r="B113" i="71"/>
  <c r="F113" i="71"/>
  <c r="B109" i="57"/>
  <c r="F109" i="57"/>
  <c r="I108" i="57"/>
  <c r="H108" i="57"/>
  <c r="F103" i="87"/>
  <c r="B103" i="87"/>
  <c r="D105" i="80"/>
  <c r="G104" i="80"/>
  <c r="E105" i="80"/>
  <c r="D113" i="24"/>
  <c r="G112" i="24"/>
  <c r="E113" i="24"/>
  <c r="F110" i="44"/>
  <c r="B110" i="44"/>
  <c r="B113" i="35"/>
  <c r="G112" i="35"/>
  <c r="E113" i="35"/>
  <c r="F113" i="35" s="1"/>
  <c r="D112" i="21"/>
  <c r="E112" i="21"/>
  <c r="G111" i="21"/>
  <c r="J104" i="77"/>
  <c r="J107" i="54"/>
  <c r="J107" i="55"/>
  <c r="G102" i="13"/>
  <c r="D103" i="13"/>
  <c r="E103" i="13" s="1"/>
  <c r="F111" i="3"/>
  <c r="B111" i="3"/>
  <c r="D106" i="76"/>
  <c r="E106" i="76"/>
  <c r="G105" i="76"/>
  <c r="D109" i="54"/>
  <c r="G108" i="54"/>
  <c r="E109" i="54"/>
  <c r="H113" i="28"/>
  <c r="I113" i="28"/>
  <c r="E105" i="83"/>
  <c r="G104" i="83"/>
  <c r="D105" i="83"/>
  <c r="G105" i="77"/>
  <c r="D106" i="77"/>
  <c r="E106" i="77"/>
  <c r="I109" i="44"/>
  <c r="H109" i="44"/>
  <c r="D103" i="33"/>
  <c r="G102" i="33"/>
  <c r="H102" i="96"/>
  <c r="I102" i="96"/>
  <c r="B106" i="67"/>
  <c r="F106" i="67"/>
  <c r="I110" i="3"/>
  <c r="H110" i="3"/>
  <c r="J102" i="93"/>
  <c r="G105" i="75"/>
  <c r="D106" i="75"/>
  <c r="E106" i="75"/>
  <c r="G111" i="17"/>
  <c r="D112" i="17"/>
  <c r="E112" i="17"/>
  <c r="J104" i="75"/>
  <c r="E109" i="55"/>
  <c r="D109" i="55"/>
  <c r="G108" i="55"/>
  <c r="H111" i="35"/>
  <c r="I111" i="35"/>
  <c r="F103" i="96"/>
  <c r="B103" i="96"/>
  <c r="B104" i="82"/>
  <c r="F104" i="82"/>
  <c r="J111" i="24"/>
  <c r="B114" i="28"/>
  <c r="F114" i="28"/>
  <c r="J104" i="76"/>
  <c r="E111" i="42"/>
  <c r="G110" i="42"/>
  <c r="D111" i="42"/>
  <c r="J101" i="33"/>
  <c r="J103" i="83"/>
  <c r="J110" i="17"/>
  <c r="H102" i="87"/>
  <c r="I102" i="87"/>
  <c r="J101" i="13"/>
  <c r="I105" i="67"/>
  <c r="H105" i="67"/>
  <c r="H103" i="82"/>
  <c r="I103" i="82"/>
  <c r="J110" i="21"/>
  <c r="J103" i="80"/>
  <c r="J109" i="42"/>
  <c r="N89" i="35"/>
  <c r="O88" i="35"/>
  <c r="O89" i="35" s="1"/>
  <c r="I71" i="36"/>
  <c r="I66" i="36"/>
  <c r="I36" i="36"/>
  <c r="F54" i="36"/>
  <c r="F71" i="36"/>
  <c r="D31" i="43" l="1"/>
  <c r="G110" i="73"/>
  <c r="E111" i="73"/>
  <c r="G22" i="99"/>
  <c r="I22" i="99" s="1"/>
  <c r="H28" i="72"/>
  <c r="I28" i="72" s="1"/>
  <c r="H30" i="43"/>
  <c r="E29" i="72"/>
  <c r="I29" i="74"/>
  <c r="H22" i="98"/>
  <c r="I22" i="98" s="1"/>
  <c r="H22" i="25"/>
  <c r="D23" i="25"/>
  <c r="G22" i="25"/>
  <c r="N7" i="13"/>
  <c r="D23" i="98"/>
  <c r="E23" i="98"/>
  <c r="I22" i="97"/>
  <c r="F23" i="97"/>
  <c r="B23" i="97"/>
  <c r="D23" i="99"/>
  <c r="E23" i="99"/>
  <c r="G54" i="36"/>
  <c r="N89" i="74"/>
  <c r="O88" i="74"/>
  <c r="O89" i="74" s="1"/>
  <c r="O88" i="79"/>
  <c r="O89" i="79" s="1"/>
  <c r="N89" i="79"/>
  <c r="B103" i="99"/>
  <c r="F103" i="99"/>
  <c r="H102" i="99"/>
  <c r="I102" i="99"/>
  <c r="G71" i="36"/>
  <c r="G30" i="43"/>
  <c r="G30" i="39"/>
  <c r="E103" i="25"/>
  <c r="F103" i="25" s="1"/>
  <c r="B103" i="25"/>
  <c r="I102" i="25"/>
  <c r="H102" i="25"/>
  <c r="E105" i="81"/>
  <c r="D105" i="81"/>
  <c r="B105" i="81" s="1"/>
  <c r="H111" i="18"/>
  <c r="J111" i="18" s="1"/>
  <c r="J102" i="97"/>
  <c r="F103" i="94"/>
  <c r="D104" i="94" s="1"/>
  <c r="B104" i="94" s="1"/>
  <c r="D29" i="72"/>
  <c r="B29" i="72" s="1"/>
  <c r="H30" i="44"/>
  <c r="I30" i="44" s="1"/>
  <c r="I32" i="30"/>
  <c r="J102" i="98"/>
  <c r="D104" i="97"/>
  <c r="G103" i="97"/>
  <c r="E104" i="97"/>
  <c r="D104" i="26"/>
  <c r="G103" i="26"/>
  <c r="D104" i="98"/>
  <c r="G103" i="98"/>
  <c r="E104" i="98"/>
  <c r="O88" i="34"/>
  <c r="O89" i="34" s="1"/>
  <c r="J102" i="95"/>
  <c r="D104" i="95"/>
  <c r="B104" i="95" s="1"/>
  <c r="G103" i="95"/>
  <c r="E104" i="95"/>
  <c r="I24" i="80"/>
  <c r="H25" i="76"/>
  <c r="I25" i="76" s="1"/>
  <c r="F30" i="74"/>
  <c r="E31" i="74" s="1"/>
  <c r="G27" i="67"/>
  <c r="I27" i="67" s="1"/>
  <c r="E28" i="67"/>
  <c r="D28" i="67"/>
  <c r="G28" i="46"/>
  <c r="I28" i="46" s="1"/>
  <c r="E29" i="46"/>
  <c r="D29" i="46"/>
  <c r="H30" i="39"/>
  <c r="I30" i="39" s="1"/>
  <c r="E31" i="39"/>
  <c r="F31" i="39" s="1"/>
  <c r="G31" i="39" s="1"/>
  <c r="H32" i="24"/>
  <c r="I32" i="24" s="1"/>
  <c r="E33" i="24"/>
  <c r="D33" i="24"/>
  <c r="G27" i="61"/>
  <c r="I27" i="61" s="1"/>
  <c r="E23" i="93"/>
  <c r="D23" i="93"/>
  <c r="D24" i="94"/>
  <c r="E24" i="94"/>
  <c r="B26" i="82"/>
  <c r="B25" i="86"/>
  <c r="F25" i="86"/>
  <c r="G27" i="59"/>
  <c r="I27" i="59" s="1"/>
  <c r="H22" i="93"/>
  <c r="I22" i="93" s="1"/>
  <c r="H23" i="94"/>
  <c r="G23" i="94"/>
  <c r="F26" i="82"/>
  <c r="G26" i="82" s="1"/>
  <c r="F25" i="80"/>
  <c r="B25" i="80"/>
  <c r="I24" i="86"/>
  <c r="H30" i="42"/>
  <c r="D31" i="42"/>
  <c r="E31" i="42"/>
  <c r="E28" i="66"/>
  <c r="D28" i="66"/>
  <c r="D34" i="23"/>
  <c r="H33" i="23"/>
  <c r="G33" i="23"/>
  <c r="E34" i="23"/>
  <c r="G27" i="63"/>
  <c r="I27" i="63" s="1"/>
  <c r="F30" i="58"/>
  <c r="B30" i="58"/>
  <c r="B27" i="65"/>
  <c r="F27" i="65"/>
  <c r="G27" i="65" s="1"/>
  <c r="B26" i="75"/>
  <c r="F26" i="75"/>
  <c r="B30" i="55"/>
  <c r="F30" i="55"/>
  <c r="H30" i="55" s="1"/>
  <c r="G28" i="54"/>
  <c r="I28" i="54" s="1"/>
  <c r="H30" i="73"/>
  <c r="I30" i="73" s="1"/>
  <c r="G30" i="42"/>
  <c r="H27" i="66"/>
  <c r="G25" i="90"/>
  <c r="I25" i="90" s="1"/>
  <c r="D26" i="90"/>
  <c r="E26" i="90"/>
  <c r="H28" i="53"/>
  <c r="I28" i="53" s="1"/>
  <c r="D29" i="53"/>
  <c r="E29" i="53"/>
  <c r="G31" i="22"/>
  <c r="I31" i="22" s="1"/>
  <c r="G27" i="66"/>
  <c r="D25" i="91"/>
  <c r="G24" i="91"/>
  <c r="I24" i="91" s="1"/>
  <c r="E25" i="91"/>
  <c r="H24" i="84"/>
  <c r="I24" i="84" s="1"/>
  <c r="E25" i="84"/>
  <c r="D25" i="84"/>
  <c r="G23" i="89"/>
  <c r="I23" i="89" s="1"/>
  <c r="I22" i="26"/>
  <c r="G25" i="78"/>
  <c r="I25" i="78" s="1"/>
  <c r="H24" i="85"/>
  <c r="I24" i="85" s="1"/>
  <c r="D25" i="85"/>
  <c r="E25" i="85"/>
  <c r="E28" i="61"/>
  <c r="D28" i="61"/>
  <c r="F31" i="43"/>
  <c r="E32" i="43" s="1"/>
  <c r="G22" i="96"/>
  <c r="I22" i="96" s="1"/>
  <c r="D23" i="96"/>
  <c r="E23" i="96"/>
  <c r="E31" i="44"/>
  <c r="D31" i="44"/>
  <c r="E32" i="22"/>
  <c r="D32" i="22"/>
  <c r="I26" i="68"/>
  <c r="G25" i="77"/>
  <c r="I25" i="77" s="1"/>
  <c r="G24" i="81"/>
  <c r="I24" i="81" s="1"/>
  <c r="E25" i="81"/>
  <c r="D25" i="81"/>
  <c r="E26" i="76"/>
  <c r="D26" i="76"/>
  <c r="G22" i="95"/>
  <c r="I22" i="95" s="1"/>
  <c r="D23" i="95"/>
  <c r="E23" i="95"/>
  <c r="G33" i="27"/>
  <c r="I33" i="27" s="1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B27" i="60"/>
  <c r="F27" i="60"/>
  <c r="G27" i="60" s="1"/>
  <c r="G32" i="32"/>
  <c r="G31" i="21"/>
  <c r="D32" i="21"/>
  <c r="E32" i="21"/>
  <c r="B30" i="45"/>
  <c r="F30" i="45"/>
  <c r="G31" i="17"/>
  <c r="E32" i="17"/>
  <c r="D32" i="17"/>
  <c r="F28" i="64"/>
  <c r="G28" i="64" s="1"/>
  <c r="B28" i="64"/>
  <c r="H33" i="70"/>
  <c r="H28" i="57"/>
  <c r="H25" i="79"/>
  <c r="I25" i="79" s="1"/>
  <c r="E26" i="79"/>
  <c r="D26" i="79"/>
  <c r="F24" i="83"/>
  <c r="H24" i="83" s="1"/>
  <c r="B24" i="83"/>
  <c r="H31" i="21"/>
  <c r="I32" i="34"/>
  <c r="G33" i="29"/>
  <c r="B30" i="74"/>
  <c r="G31" i="3"/>
  <c r="I31" i="3" s="1"/>
  <c r="E32" i="3"/>
  <c r="D32" i="3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B33" i="71"/>
  <c r="F33" i="71"/>
  <c r="H33" i="71" s="1"/>
  <c r="B33" i="30"/>
  <c r="F33" i="30"/>
  <c r="G33" i="30" s="1"/>
  <c r="G31" i="19"/>
  <c r="I31" i="19" s="1"/>
  <c r="D32" i="19"/>
  <c r="E32" i="19"/>
  <c r="E26" i="78"/>
  <c r="D26" i="78"/>
  <c r="I27" i="64"/>
  <c r="D24" i="92"/>
  <c r="E24" i="92"/>
  <c r="B34" i="69"/>
  <c r="F35" i="28"/>
  <c r="B35" i="28"/>
  <c r="G103" i="93"/>
  <c r="H103" i="93" s="1"/>
  <c r="G33" i="70"/>
  <c r="G28" i="57"/>
  <c r="D24" i="89"/>
  <c r="E24" i="89"/>
  <c r="B31" i="43"/>
  <c r="D28" i="63"/>
  <c r="E28" i="63"/>
  <c r="F25" i="88"/>
  <c r="G25" i="88" s="1"/>
  <c r="B25" i="88"/>
  <c r="H32" i="32"/>
  <c r="E23" i="26"/>
  <c r="F23" i="26" s="1"/>
  <c r="B23" i="26"/>
  <c r="I32" i="71"/>
  <c r="H31" i="17"/>
  <c r="D26" i="77"/>
  <c r="E26" i="77"/>
  <c r="G23" i="92"/>
  <c r="I23" i="92" s="1"/>
  <c r="E31" i="73"/>
  <c r="D31" i="73"/>
  <c r="J110" i="19"/>
  <c r="J109" i="43"/>
  <c r="J107" i="72"/>
  <c r="J106" i="64"/>
  <c r="J106" i="61"/>
  <c r="J102" i="84"/>
  <c r="J102" i="90"/>
  <c r="J105" i="68"/>
  <c r="J112" i="69"/>
  <c r="J112" i="23"/>
  <c r="J112" i="70"/>
  <c r="J106" i="60"/>
  <c r="B23" i="13"/>
  <c r="F23" i="13"/>
  <c r="H23" i="13" s="1"/>
  <c r="B27" i="62"/>
  <c r="F27" i="62"/>
  <c r="D33" i="18"/>
  <c r="E33" i="18"/>
  <c r="I30" i="20"/>
  <c r="J112" i="27"/>
  <c r="J107" i="58"/>
  <c r="J107" i="46"/>
  <c r="J107" i="53"/>
  <c r="G32" i="18"/>
  <c r="G30" i="35"/>
  <c r="N5" i="35" s="1"/>
  <c r="B31" i="35"/>
  <c r="H30" i="35"/>
  <c r="N6" i="35" s="1"/>
  <c r="E31" i="35"/>
  <c r="F31" i="35" s="1"/>
  <c r="I26" i="62"/>
  <c r="D28" i="59"/>
  <c r="E28" i="59"/>
  <c r="F31" i="20"/>
  <c r="G31" i="20" s="1"/>
  <c r="B31" i="20"/>
  <c r="J102" i="86"/>
  <c r="J112" i="29"/>
  <c r="J106" i="65"/>
  <c r="B24" i="87"/>
  <c r="F24" i="87"/>
  <c r="H32" i="18"/>
  <c r="I22" i="13"/>
  <c r="G108" i="46"/>
  <c r="D109" i="46"/>
  <c r="E109" i="46"/>
  <c r="D111" i="43"/>
  <c r="E111" i="43"/>
  <c r="G110" i="43"/>
  <c r="J108" i="74"/>
  <c r="J104" i="79"/>
  <c r="H104" i="81"/>
  <c r="I104" i="81"/>
  <c r="E108" i="60"/>
  <c r="G107" i="60"/>
  <c r="D108" i="60"/>
  <c r="E108" i="63"/>
  <c r="D108" i="63"/>
  <c r="G107" i="63"/>
  <c r="E104" i="84"/>
  <c r="D104" i="84"/>
  <c r="G103" i="84"/>
  <c r="J102" i="92"/>
  <c r="E106" i="78"/>
  <c r="G105" i="78"/>
  <c r="D106" i="78"/>
  <c r="D104" i="86"/>
  <c r="E104" i="86"/>
  <c r="G103" i="86"/>
  <c r="F108" i="62"/>
  <c r="B108" i="62"/>
  <c r="J111" i="31"/>
  <c r="J110" i="20"/>
  <c r="I111" i="22"/>
  <c r="H111" i="22"/>
  <c r="D109" i="58"/>
  <c r="E109" i="58"/>
  <c r="G108" i="58"/>
  <c r="E104" i="92"/>
  <c r="D104" i="92"/>
  <c r="G103" i="92"/>
  <c r="H103" i="91"/>
  <c r="I103" i="91"/>
  <c r="G109" i="74"/>
  <c r="D110" i="74"/>
  <c r="E110" i="74"/>
  <c r="H110" i="73"/>
  <c r="I110" i="73"/>
  <c r="E104" i="90"/>
  <c r="G103" i="90"/>
  <c r="D104" i="90"/>
  <c r="J104" i="78"/>
  <c r="H109" i="45"/>
  <c r="I109" i="45"/>
  <c r="E114" i="29"/>
  <c r="D114" i="29"/>
  <c r="G113" i="29"/>
  <c r="D109" i="72"/>
  <c r="G108" i="72"/>
  <c r="E109" i="72"/>
  <c r="D112" i="20"/>
  <c r="E112" i="20"/>
  <c r="G111" i="20"/>
  <c r="D106" i="79"/>
  <c r="E106" i="79"/>
  <c r="G105" i="79"/>
  <c r="D108" i="65"/>
  <c r="G107" i="65"/>
  <c r="E108" i="65"/>
  <c r="D109" i="53"/>
  <c r="E109" i="53"/>
  <c r="G108" i="53"/>
  <c r="D107" i="66"/>
  <c r="E107" i="66"/>
  <c r="G106" i="66"/>
  <c r="J103" i="85"/>
  <c r="G107" i="64"/>
  <c r="E108" i="64"/>
  <c r="D108" i="64"/>
  <c r="J110" i="34"/>
  <c r="D114" i="70"/>
  <c r="E114" i="70"/>
  <c r="G113" i="70"/>
  <c r="J102" i="88"/>
  <c r="G110" i="39"/>
  <c r="D111" i="39"/>
  <c r="E111" i="39"/>
  <c r="H103" i="89"/>
  <c r="I103" i="89"/>
  <c r="E112" i="19"/>
  <c r="D112" i="19"/>
  <c r="G111" i="19"/>
  <c r="J105" i="66"/>
  <c r="F110" i="45"/>
  <c r="B110" i="45"/>
  <c r="B111" i="41"/>
  <c r="F111" i="41"/>
  <c r="J106" i="63"/>
  <c r="J109" i="39"/>
  <c r="G107" i="61"/>
  <c r="E108" i="61"/>
  <c r="D108" i="61"/>
  <c r="I107" i="62"/>
  <c r="H107" i="62"/>
  <c r="E105" i="85"/>
  <c r="G104" i="85"/>
  <c r="D105" i="85"/>
  <c r="D107" i="68"/>
  <c r="G106" i="68"/>
  <c r="E107" i="68"/>
  <c r="G112" i="32"/>
  <c r="E113" i="32"/>
  <c r="D113" i="32"/>
  <c r="D114" i="30"/>
  <c r="G113" i="30"/>
  <c r="E114" i="30"/>
  <c r="F104" i="91"/>
  <c r="B104" i="91"/>
  <c r="F111" i="73"/>
  <c r="B111" i="73"/>
  <c r="B104" i="89"/>
  <c r="F104" i="89"/>
  <c r="J111" i="32"/>
  <c r="D114" i="27"/>
  <c r="G113" i="27"/>
  <c r="E114" i="27"/>
  <c r="J112" i="30"/>
  <c r="D104" i="88"/>
  <c r="G103" i="88"/>
  <c r="E104" i="88"/>
  <c r="I110" i="41"/>
  <c r="H110" i="41"/>
  <c r="D113" i="31"/>
  <c r="G112" i="31"/>
  <c r="E113" i="31"/>
  <c r="E114" i="69"/>
  <c r="G113" i="69"/>
  <c r="D114" i="69"/>
  <c r="B112" i="22"/>
  <c r="F112" i="22"/>
  <c r="D112" i="34"/>
  <c r="G111" i="34"/>
  <c r="E112" i="34"/>
  <c r="G112" i="18"/>
  <c r="E113" i="18"/>
  <c r="D113" i="18"/>
  <c r="J108" i="57"/>
  <c r="I109" i="56"/>
  <c r="H109" i="56"/>
  <c r="G108" i="59"/>
  <c r="D109" i="59"/>
  <c r="E109" i="59"/>
  <c r="J107" i="59"/>
  <c r="F110" i="56"/>
  <c r="B110" i="56"/>
  <c r="D114" i="23"/>
  <c r="E114" i="23"/>
  <c r="G113" i="23"/>
  <c r="J111" i="35"/>
  <c r="D114" i="71"/>
  <c r="E114" i="71"/>
  <c r="G113" i="71"/>
  <c r="F112" i="17"/>
  <c r="G112" i="17" s="1"/>
  <c r="E110" i="57"/>
  <c r="G109" i="57"/>
  <c r="D110" i="57"/>
  <c r="J112" i="71"/>
  <c r="B106" i="75"/>
  <c r="F106" i="75"/>
  <c r="B103" i="33"/>
  <c r="J113" i="28"/>
  <c r="J103" i="82"/>
  <c r="F111" i="42"/>
  <c r="B111" i="42"/>
  <c r="G104" i="82"/>
  <c r="D105" i="82"/>
  <c r="E105" i="82"/>
  <c r="B109" i="55"/>
  <c r="F109" i="55"/>
  <c r="I105" i="75"/>
  <c r="H105" i="75"/>
  <c r="J102" i="96"/>
  <c r="B106" i="76"/>
  <c r="F106" i="76"/>
  <c r="G111" i="3"/>
  <c r="D112" i="3"/>
  <c r="E112" i="3"/>
  <c r="B112" i="21"/>
  <c r="F112" i="21"/>
  <c r="I112" i="24"/>
  <c r="H112" i="24"/>
  <c r="H104" i="80"/>
  <c r="I104" i="80"/>
  <c r="J105" i="67"/>
  <c r="I108" i="55"/>
  <c r="H108" i="55"/>
  <c r="H104" i="83"/>
  <c r="I104" i="83"/>
  <c r="I102" i="13"/>
  <c r="N88" i="13" s="1"/>
  <c r="N89" i="13" s="1"/>
  <c r="H102" i="13"/>
  <c r="M88" i="13" s="1"/>
  <c r="M89" i="13" s="1"/>
  <c r="I110" i="42"/>
  <c r="H110" i="42"/>
  <c r="D115" i="28"/>
  <c r="G114" i="28"/>
  <c r="E115" i="28"/>
  <c r="G103" i="96"/>
  <c r="D104" i="96"/>
  <c r="B104" i="93"/>
  <c r="F104" i="93"/>
  <c r="I102" i="33"/>
  <c r="H102" i="33"/>
  <c r="J109" i="44"/>
  <c r="E114" i="35"/>
  <c r="F114" i="35" s="1"/>
  <c r="B114" i="35"/>
  <c r="G113" i="35"/>
  <c r="F113" i="24"/>
  <c r="B113" i="24"/>
  <c r="B105" i="80"/>
  <c r="F105" i="80"/>
  <c r="I111" i="17"/>
  <c r="H111" i="17"/>
  <c r="J110" i="3"/>
  <c r="H105" i="77"/>
  <c r="I105" i="77"/>
  <c r="B109" i="54"/>
  <c r="F109" i="54"/>
  <c r="G110" i="44"/>
  <c r="D111" i="44"/>
  <c r="E111" i="44"/>
  <c r="G103" i="87"/>
  <c r="D104" i="87"/>
  <c r="E104" i="87"/>
  <c r="J102" i="87"/>
  <c r="D107" i="67"/>
  <c r="G106" i="67"/>
  <c r="E107" i="67"/>
  <c r="E103" i="33"/>
  <c r="F103" i="33" s="1"/>
  <c r="B106" i="77"/>
  <c r="F106" i="77"/>
  <c r="F105" i="83"/>
  <c r="B105" i="83"/>
  <c r="H108" i="54"/>
  <c r="I108" i="54"/>
  <c r="H105" i="76"/>
  <c r="I105" i="76"/>
  <c r="F103" i="13"/>
  <c r="B103" i="13"/>
  <c r="H111" i="21"/>
  <c r="I111" i="21"/>
  <c r="I112" i="35"/>
  <c r="H112" i="35"/>
  <c r="E37" i="36"/>
  <c r="F105" i="81" l="1"/>
  <c r="D106" i="81" s="1"/>
  <c r="I30" i="43"/>
  <c r="I22" i="25"/>
  <c r="F23" i="99"/>
  <c r="H23" i="99" s="1"/>
  <c r="B23" i="99"/>
  <c r="D24" i="97"/>
  <c r="E24" i="97"/>
  <c r="F23" i="98"/>
  <c r="B23" i="98"/>
  <c r="E23" i="25"/>
  <c r="F23" i="25" s="1"/>
  <c r="B23" i="25"/>
  <c r="N7" i="35"/>
  <c r="H23" i="97"/>
  <c r="G23" i="97"/>
  <c r="I31" i="17"/>
  <c r="J102" i="99"/>
  <c r="E104" i="99"/>
  <c r="D104" i="99"/>
  <c r="G103" i="99"/>
  <c r="F29" i="72"/>
  <c r="G29" i="72" s="1"/>
  <c r="G34" i="69"/>
  <c r="I34" i="69" s="1"/>
  <c r="H31" i="43"/>
  <c r="G31" i="43"/>
  <c r="G103" i="25"/>
  <c r="D104" i="25"/>
  <c r="B104" i="25" s="1"/>
  <c r="J102" i="25"/>
  <c r="G103" i="94"/>
  <c r="I103" i="94" s="1"/>
  <c r="I30" i="42"/>
  <c r="G30" i="74"/>
  <c r="D31" i="74"/>
  <c r="F31" i="74" s="1"/>
  <c r="H31" i="74" s="1"/>
  <c r="H30" i="74"/>
  <c r="I31" i="21"/>
  <c r="F32" i="3"/>
  <c r="D33" i="3" s="1"/>
  <c r="B104" i="26"/>
  <c r="E104" i="26"/>
  <c r="F104" i="26" s="1"/>
  <c r="H103" i="98"/>
  <c r="I103" i="98"/>
  <c r="B104" i="98"/>
  <c r="F104" i="98"/>
  <c r="I103" i="97"/>
  <c r="H103" i="97"/>
  <c r="H103" i="26"/>
  <c r="I103" i="26"/>
  <c r="F104" i="97"/>
  <c r="B104" i="97"/>
  <c r="O88" i="13"/>
  <c r="O89" i="13" s="1"/>
  <c r="H103" i="95"/>
  <c r="I103" i="95"/>
  <c r="F104" i="95"/>
  <c r="I103" i="93"/>
  <c r="J103" i="93" s="1"/>
  <c r="B28" i="67"/>
  <c r="F28" i="67"/>
  <c r="G28" i="67" s="1"/>
  <c r="H27" i="65"/>
  <c r="I27" i="65" s="1"/>
  <c r="F29" i="46"/>
  <c r="G29" i="46" s="1"/>
  <c r="B29" i="46"/>
  <c r="D32" i="43"/>
  <c r="B32" i="43" s="1"/>
  <c r="F31" i="42"/>
  <c r="D32" i="42" s="1"/>
  <c r="F33" i="24"/>
  <c r="H33" i="24" s="1"/>
  <c r="B33" i="24"/>
  <c r="G25" i="80"/>
  <c r="D26" i="80"/>
  <c r="E26" i="80"/>
  <c r="B24" i="94"/>
  <c r="F24" i="94"/>
  <c r="H24" i="94" s="1"/>
  <c r="D27" i="82"/>
  <c r="E27" i="82"/>
  <c r="H26" i="82"/>
  <c r="I26" i="82" s="1"/>
  <c r="B23" i="93"/>
  <c r="F23" i="93"/>
  <c r="G23" i="93" s="1"/>
  <c r="H33" i="30"/>
  <c r="I33" i="30" s="1"/>
  <c r="H25" i="80"/>
  <c r="G25" i="86"/>
  <c r="D26" i="86"/>
  <c r="H25" i="86"/>
  <c r="E26" i="86"/>
  <c r="I23" i="94"/>
  <c r="B25" i="91"/>
  <c r="F25" i="91"/>
  <c r="H25" i="91" s="1"/>
  <c r="H31" i="20"/>
  <c r="I31" i="20" s="1"/>
  <c r="E104" i="94"/>
  <c r="F104" i="94" s="1"/>
  <c r="H28" i="64"/>
  <c r="I28" i="64" s="1"/>
  <c r="G25" i="91"/>
  <c r="I27" i="66"/>
  <c r="D27" i="75"/>
  <c r="E27" i="75"/>
  <c r="I33" i="23"/>
  <c r="F29" i="53"/>
  <c r="H29" i="53" s="1"/>
  <c r="B29" i="53"/>
  <c r="H25" i="88"/>
  <c r="I25" i="88" s="1"/>
  <c r="H27" i="60"/>
  <c r="I27" i="60" s="1"/>
  <c r="G26" i="75"/>
  <c r="G30" i="58"/>
  <c r="E31" i="58"/>
  <c r="H30" i="58"/>
  <c r="D31" i="58"/>
  <c r="F34" i="23"/>
  <c r="B34" i="23"/>
  <c r="B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G24" i="83"/>
  <c r="I24" i="83" s="1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B33" i="32"/>
  <c r="G33" i="34"/>
  <c r="E34" i="34"/>
  <c r="D34" i="34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B24" i="89"/>
  <c r="F24" i="89"/>
  <c r="G24" i="89" s="1"/>
  <c r="G35" i="28"/>
  <c r="D34" i="30"/>
  <c r="E34" i="30"/>
  <c r="G33" i="71"/>
  <c r="I33" i="71" s="1"/>
  <c r="G28" i="56"/>
  <c r="I28" i="56" s="1"/>
  <c r="H27" i="68"/>
  <c r="I27" i="68" s="1"/>
  <c r="B32" i="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H31" i="35"/>
  <c r="B32" i="35"/>
  <c r="H27" i="62"/>
  <c r="D24" i="13"/>
  <c r="E24" i="13" s="1"/>
  <c r="G24" i="87"/>
  <c r="D32" i="20"/>
  <c r="E32" i="20"/>
  <c r="B28" i="59"/>
  <c r="F28" i="59"/>
  <c r="G28" i="59" s="1"/>
  <c r="I30" i="35"/>
  <c r="B33" i="18"/>
  <c r="F33" i="18"/>
  <c r="G33" i="18" s="1"/>
  <c r="G23" i="13"/>
  <c r="I23" i="13" s="1"/>
  <c r="I32" i="18"/>
  <c r="J107" i="62"/>
  <c r="J103" i="91"/>
  <c r="H24" i="87"/>
  <c r="G27" i="62"/>
  <c r="B112" i="34"/>
  <c r="F112" i="34"/>
  <c r="I113" i="69"/>
  <c r="H113" i="69"/>
  <c r="F113" i="31"/>
  <c r="B113" i="31"/>
  <c r="I103" i="88"/>
  <c r="H103" i="88"/>
  <c r="I113" i="27"/>
  <c r="H113" i="27"/>
  <c r="I113" i="30"/>
  <c r="H113" i="30"/>
  <c r="H112" i="32"/>
  <c r="I112" i="32"/>
  <c r="F105" i="85"/>
  <c r="B105" i="85"/>
  <c r="F112" i="19"/>
  <c r="B112" i="19"/>
  <c r="H113" i="70"/>
  <c r="I113" i="70"/>
  <c r="F108" i="64"/>
  <c r="B108" i="64"/>
  <c r="H106" i="66"/>
  <c r="I106" i="66"/>
  <c r="F108" i="65"/>
  <c r="B108" i="65"/>
  <c r="H111" i="20"/>
  <c r="I111" i="20"/>
  <c r="H108" i="72"/>
  <c r="I108" i="72"/>
  <c r="B104" i="90"/>
  <c r="F104" i="90"/>
  <c r="B104" i="86"/>
  <c r="F104" i="86"/>
  <c r="I107" i="63"/>
  <c r="H107" i="63"/>
  <c r="I107" i="60"/>
  <c r="H107" i="60"/>
  <c r="B111" i="43"/>
  <c r="F111" i="43"/>
  <c r="D113" i="22"/>
  <c r="G112" i="22"/>
  <c r="E113" i="22"/>
  <c r="B104" i="88"/>
  <c r="F104" i="88"/>
  <c r="F114" i="27"/>
  <c r="B114" i="27"/>
  <c r="F114" i="30"/>
  <c r="B114" i="30"/>
  <c r="H104" i="85"/>
  <c r="I104" i="85"/>
  <c r="F108" i="61"/>
  <c r="B108" i="61"/>
  <c r="D111" i="45"/>
  <c r="E111" i="45"/>
  <c r="G110" i="45"/>
  <c r="F111" i="39"/>
  <c r="B111" i="39"/>
  <c r="B109" i="53"/>
  <c r="F109" i="53"/>
  <c r="I105" i="79"/>
  <c r="H105" i="79"/>
  <c r="B109" i="72"/>
  <c r="F109" i="72"/>
  <c r="J109" i="45"/>
  <c r="H103" i="90"/>
  <c r="I103" i="90"/>
  <c r="H108" i="58"/>
  <c r="I108" i="58"/>
  <c r="J111" i="22"/>
  <c r="D109" i="62"/>
  <c r="G108" i="62"/>
  <c r="E109" i="62"/>
  <c r="B106" i="78"/>
  <c r="F106" i="78"/>
  <c r="H103" i="84"/>
  <c r="I103" i="84"/>
  <c r="B108" i="63"/>
  <c r="F108" i="63"/>
  <c r="J109" i="56"/>
  <c r="J110" i="41"/>
  <c r="D112" i="73"/>
  <c r="G111" i="73"/>
  <c r="E112" i="73"/>
  <c r="G104" i="91"/>
  <c r="D105" i="91"/>
  <c r="E105" i="91"/>
  <c r="F113" i="32"/>
  <c r="B113" i="32"/>
  <c r="H106" i="68"/>
  <c r="I106" i="68"/>
  <c r="E112" i="41"/>
  <c r="G111" i="41"/>
  <c r="D112" i="41"/>
  <c r="I110" i="39"/>
  <c r="H110" i="39"/>
  <c r="F114" i="70"/>
  <c r="B114" i="70"/>
  <c r="I107" i="64"/>
  <c r="H107" i="64"/>
  <c r="B107" i="66"/>
  <c r="F107" i="66"/>
  <c r="B112" i="20"/>
  <c r="F112" i="20"/>
  <c r="H113" i="29"/>
  <c r="I113" i="29"/>
  <c r="F110" i="74"/>
  <c r="B110" i="74"/>
  <c r="H103" i="92"/>
  <c r="I103" i="92"/>
  <c r="I103" i="86"/>
  <c r="H103" i="86"/>
  <c r="I105" i="78"/>
  <c r="H105" i="78"/>
  <c r="B104" i="84"/>
  <c r="F104" i="84"/>
  <c r="I110" i="43"/>
  <c r="H110" i="43"/>
  <c r="F109" i="46"/>
  <c r="B109" i="46"/>
  <c r="I111" i="34"/>
  <c r="H111" i="34"/>
  <c r="F114" i="69"/>
  <c r="B114" i="69"/>
  <c r="H112" i="31"/>
  <c r="I112" i="31"/>
  <c r="G104" i="89"/>
  <c r="E105" i="89"/>
  <c r="D105" i="89"/>
  <c r="G105" i="81"/>
  <c r="B107" i="68"/>
  <c r="F107" i="68"/>
  <c r="H107" i="61"/>
  <c r="I107" i="61"/>
  <c r="H111" i="19"/>
  <c r="I111" i="19"/>
  <c r="I108" i="53"/>
  <c r="H108" i="53"/>
  <c r="H107" i="65"/>
  <c r="I107" i="65"/>
  <c r="B106" i="79"/>
  <c r="F106" i="79"/>
  <c r="B114" i="29"/>
  <c r="F114" i="29"/>
  <c r="J110" i="73"/>
  <c r="I109" i="74"/>
  <c r="H109" i="74"/>
  <c r="F104" i="92"/>
  <c r="B104" i="92"/>
  <c r="B109" i="58"/>
  <c r="F109" i="58"/>
  <c r="F108" i="60"/>
  <c r="B108" i="60"/>
  <c r="I108" i="46"/>
  <c r="H108" i="46"/>
  <c r="B114" i="23"/>
  <c r="F114" i="23"/>
  <c r="I112" i="18"/>
  <c r="H112" i="18"/>
  <c r="F109" i="59"/>
  <c r="B109" i="59"/>
  <c r="H113" i="23"/>
  <c r="I113" i="23"/>
  <c r="E111" i="56"/>
  <c r="G110" i="56"/>
  <c r="D111" i="56"/>
  <c r="H108" i="59"/>
  <c r="I108" i="59"/>
  <c r="F113" i="18"/>
  <c r="B113" i="18"/>
  <c r="I109" i="57"/>
  <c r="H109" i="57"/>
  <c r="F114" i="71"/>
  <c r="B114" i="71"/>
  <c r="F110" i="57"/>
  <c r="B110" i="57"/>
  <c r="H113" i="71"/>
  <c r="I113" i="71"/>
  <c r="G106" i="75"/>
  <c r="D107" i="75"/>
  <c r="E107" i="75"/>
  <c r="J105" i="76"/>
  <c r="I106" i="67"/>
  <c r="H106" i="67"/>
  <c r="B111" i="44"/>
  <c r="F111" i="44"/>
  <c r="G114" i="35"/>
  <c r="B115" i="35"/>
  <c r="E115" i="35"/>
  <c r="F115" i="35" s="1"/>
  <c r="B104" i="96"/>
  <c r="H103" i="87"/>
  <c r="I103" i="87"/>
  <c r="D106" i="80"/>
  <c r="G105" i="80"/>
  <c r="E106" i="80"/>
  <c r="J110" i="42"/>
  <c r="J112" i="24"/>
  <c r="H111" i="3"/>
  <c r="I111" i="3"/>
  <c r="H104" i="82"/>
  <c r="I104" i="82"/>
  <c r="J102" i="33"/>
  <c r="H114" i="28"/>
  <c r="I114" i="28"/>
  <c r="J112" i="35"/>
  <c r="G103" i="13"/>
  <c r="D104" i="13"/>
  <c r="E106" i="83"/>
  <c r="G105" i="83"/>
  <c r="D106" i="83"/>
  <c r="B107" i="67"/>
  <c r="F107" i="67"/>
  <c r="H110" i="44"/>
  <c r="I110" i="44"/>
  <c r="E104" i="96"/>
  <c r="F104" i="96" s="1"/>
  <c r="F115" i="28"/>
  <c r="B115" i="28"/>
  <c r="J102" i="13"/>
  <c r="J104" i="80"/>
  <c r="D110" i="55"/>
  <c r="G109" i="55"/>
  <c r="E110" i="55"/>
  <c r="H112" i="17"/>
  <c r="I112" i="17"/>
  <c r="D114" i="24"/>
  <c r="G113" i="24"/>
  <c r="E114" i="24"/>
  <c r="J111" i="17"/>
  <c r="E107" i="76"/>
  <c r="G106" i="76"/>
  <c r="D107" i="76"/>
  <c r="J105" i="75"/>
  <c r="G103" i="33"/>
  <c r="D104" i="33"/>
  <c r="E104" i="33" s="1"/>
  <c r="J111" i="21"/>
  <c r="J108" i="54"/>
  <c r="G106" i="77"/>
  <c r="D107" i="77"/>
  <c r="E107" i="77"/>
  <c r="B104" i="87"/>
  <c r="F104" i="87"/>
  <c r="G109" i="54"/>
  <c r="D110" i="54"/>
  <c r="E110" i="54"/>
  <c r="J105" i="77"/>
  <c r="I113" i="35"/>
  <c r="H113" i="35"/>
  <c r="G104" i="93"/>
  <c r="D105" i="93"/>
  <c r="E105" i="93" s="1"/>
  <c r="H103" i="96"/>
  <c r="I103" i="96"/>
  <c r="J104" i="83"/>
  <c r="J108" i="55"/>
  <c r="E113" i="21"/>
  <c r="G112" i="21"/>
  <c r="D113" i="21"/>
  <c r="B112" i="3"/>
  <c r="F112" i="3"/>
  <c r="F105" i="82"/>
  <c r="B105" i="82"/>
  <c r="G111" i="42"/>
  <c r="D112" i="42"/>
  <c r="E112" i="42"/>
  <c r="F37" i="36"/>
  <c r="E106" i="81" l="1"/>
  <c r="H103" i="94"/>
  <c r="D30" i="72"/>
  <c r="I25" i="80"/>
  <c r="E30" i="72"/>
  <c r="H29" i="72"/>
  <c r="I29" i="72" s="1"/>
  <c r="G23" i="99"/>
  <c r="I23" i="99" s="1"/>
  <c r="E32" i="42"/>
  <c r="F32" i="42" s="1"/>
  <c r="G32" i="42" s="1"/>
  <c r="G32" i="3"/>
  <c r="G37" i="36"/>
  <c r="H23" i="25"/>
  <c r="G23" i="25"/>
  <c r="D24" i="25"/>
  <c r="I23" i="97"/>
  <c r="D24" i="98"/>
  <c r="E24" i="98"/>
  <c r="H23" i="98"/>
  <c r="H32" i="3"/>
  <c r="E33" i="3"/>
  <c r="F33" i="3" s="1"/>
  <c r="H33" i="3" s="1"/>
  <c r="G23" i="98"/>
  <c r="F24" i="97"/>
  <c r="D25" i="97" s="1"/>
  <c r="B24" i="97"/>
  <c r="D24" i="99"/>
  <c r="E24" i="99"/>
  <c r="E104" i="25"/>
  <c r="F104" i="25" s="1"/>
  <c r="I103" i="99"/>
  <c r="H103" i="99"/>
  <c r="B104" i="99"/>
  <c r="F104" i="99"/>
  <c r="B31" i="74"/>
  <c r="I30" i="74"/>
  <c r="I31" i="43"/>
  <c r="H31" i="42"/>
  <c r="F32" i="43"/>
  <c r="G32" i="43" s="1"/>
  <c r="G31" i="42"/>
  <c r="G33" i="24"/>
  <c r="I33" i="24" s="1"/>
  <c r="I103" i="25"/>
  <c r="H103" i="25"/>
  <c r="J103" i="95"/>
  <c r="J103" i="98"/>
  <c r="H29" i="46"/>
  <c r="I29" i="46" s="1"/>
  <c r="H31" i="44"/>
  <c r="I31" i="44" s="1"/>
  <c r="E33" i="19"/>
  <c r="D105" i="97"/>
  <c r="G104" i="97"/>
  <c r="E105" i="97"/>
  <c r="J103" i="97"/>
  <c r="J103" i="26"/>
  <c r="D105" i="98"/>
  <c r="G104" i="98"/>
  <c r="E105" i="98"/>
  <c r="D105" i="26"/>
  <c r="G104" i="26"/>
  <c r="G104" i="95"/>
  <c r="D105" i="95"/>
  <c r="B105" i="95" s="1"/>
  <c r="E105" i="95"/>
  <c r="J103" i="94"/>
  <c r="H26" i="90"/>
  <c r="I26" i="90" s="1"/>
  <c r="G24" i="94"/>
  <c r="I24" i="94" s="1"/>
  <c r="H23" i="93"/>
  <c r="I23" i="93" s="1"/>
  <c r="H26" i="79"/>
  <c r="I26" i="79" s="1"/>
  <c r="I26" i="75"/>
  <c r="H28" i="67"/>
  <c r="I28" i="67" s="1"/>
  <c r="D29" i="67"/>
  <c r="E29" i="67"/>
  <c r="I30" i="58"/>
  <c r="D30" i="46"/>
  <c r="E30" i="46"/>
  <c r="G34" i="29"/>
  <c r="I34" i="29" s="1"/>
  <c r="E34" i="24"/>
  <c r="D34" i="24"/>
  <c r="D33" i="19"/>
  <c r="H32" i="19"/>
  <c r="I32" i="19" s="1"/>
  <c r="H33" i="18"/>
  <c r="I33" i="18" s="1"/>
  <c r="H25" i="84"/>
  <c r="I25" i="84" s="1"/>
  <c r="B26" i="86"/>
  <c r="F26" i="86"/>
  <c r="H26" i="86" s="1"/>
  <c r="B26" i="80"/>
  <c r="F26" i="80"/>
  <c r="G26" i="80" s="1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104" i="94"/>
  <c r="D105" i="94"/>
  <c r="G23" i="95"/>
  <c r="G28" i="66"/>
  <c r="E29" i="66"/>
  <c r="D29" i="66"/>
  <c r="F31" i="55"/>
  <c r="G31" i="55" s="1"/>
  <c r="B31" i="55"/>
  <c r="G34" i="23"/>
  <c r="B27" i="75"/>
  <c r="F27" i="75"/>
  <c r="H27" i="75" s="1"/>
  <c r="G32" i="21"/>
  <c r="I32" i="21" s="1"/>
  <c r="H23" i="95"/>
  <c r="H32" i="22"/>
  <c r="I32" i="22" s="1"/>
  <c r="D24" i="95"/>
  <c r="B24" i="95" s="1"/>
  <c r="B28" i="65"/>
  <c r="F28" i="65"/>
  <c r="H28" i="65" s="1"/>
  <c r="D27" i="90"/>
  <c r="E27" i="90"/>
  <c r="H34" i="23"/>
  <c r="I25" i="91"/>
  <c r="D26" i="91"/>
  <c r="E26" i="91"/>
  <c r="B32" i="42"/>
  <c r="H28" i="66"/>
  <c r="D26" i="84"/>
  <c r="E26" i="84"/>
  <c r="F31" i="58"/>
  <c r="B31" i="58"/>
  <c r="G29" i="53"/>
  <c r="I29" i="53" s="1"/>
  <c r="D30" i="53"/>
  <c r="E30" i="53"/>
  <c r="H26" i="76"/>
  <c r="E27" i="76"/>
  <c r="D27" i="76"/>
  <c r="H32" i="43"/>
  <c r="I32" i="43" s="1"/>
  <c r="G34" i="70"/>
  <c r="I34" i="70" s="1"/>
  <c r="G26" i="76"/>
  <c r="B30" i="72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F26" i="88"/>
  <c r="H26" i="88" s="1"/>
  <c r="G24" i="92"/>
  <c r="H33" i="32"/>
  <c r="B29" i="56"/>
  <c r="F29" i="56"/>
  <c r="G29" i="56" s="1"/>
  <c r="B24" i="26"/>
  <c r="F24" i="26"/>
  <c r="G32" i="17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3" i="26"/>
  <c r="H32" i="17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D34" i="18"/>
  <c r="E34" i="18"/>
  <c r="H28" i="59"/>
  <c r="I28" i="59" s="1"/>
  <c r="F24" i="13"/>
  <c r="G24" i="13" s="1"/>
  <c r="B24" i="13"/>
  <c r="J108" i="46"/>
  <c r="J109" i="74"/>
  <c r="E107" i="79"/>
  <c r="G106" i="79"/>
  <c r="D107" i="79"/>
  <c r="J107" i="61"/>
  <c r="D105" i="84"/>
  <c r="G104" i="84"/>
  <c r="E105" i="84"/>
  <c r="E113" i="20"/>
  <c r="D113" i="20"/>
  <c r="G112" i="20"/>
  <c r="D114" i="32"/>
  <c r="E114" i="32"/>
  <c r="G113" i="32"/>
  <c r="I108" i="62"/>
  <c r="H108" i="62"/>
  <c r="E110" i="72"/>
  <c r="D110" i="72"/>
  <c r="G109" i="72"/>
  <c r="D110" i="53"/>
  <c r="E110" i="53"/>
  <c r="G109" i="53"/>
  <c r="H110" i="45"/>
  <c r="I110" i="45"/>
  <c r="E109" i="61"/>
  <c r="D109" i="61"/>
  <c r="G108" i="61"/>
  <c r="E115" i="30"/>
  <c r="D115" i="30"/>
  <c r="G114" i="30"/>
  <c r="G111" i="43"/>
  <c r="E112" i="43"/>
  <c r="D112" i="43"/>
  <c r="D105" i="90"/>
  <c r="G104" i="90"/>
  <c r="E105" i="90"/>
  <c r="B106" i="81"/>
  <c r="F106" i="81"/>
  <c r="I104" i="89"/>
  <c r="H104" i="89"/>
  <c r="G114" i="69"/>
  <c r="E115" i="69"/>
  <c r="D115" i="69"/>
  <c r="D110" i="46"/>
  <c r="E110" i="46"/>
  <c r="G109" i="46"/>
  <c r="G110" i="74"/>
  <c r="D111" i="74"/>
  <c r="E111" i="74"/>
  <c r="J106" i="68"/>
  <c r="H111" i="73"/>
  <c r="I111" i="73"/>
  <c r="E109" i="63"/>
  <c r="G108" i="63"/>
  <c r="D109" i="63"/>
  <c r="G106" i="78"/>
  <c r="E107" i="78"/>
  <c r="D107" i="78"/>
  <c r="B109" i="62"/>
  <c r="F109" i="62"/>
  <c r="J107" i="63"/>
  <c r="G105" i="85"/>
  <c r="E106" i="85"/>
  <c r="D106" i="85"/>
  <c r="J113" i="30"/>
  <c r="J103" i="88"/>
  <c r="J113" i="69"/>
  <c r="D109" i="60"/>
  <c r="G108" i="60"/>
  <c r="E109" i="60"/>
  <c r="D105" i="92"/>
  <c r="E105" i="92"/>
  <c r="G104" i="92"/>
  <c r="D115" i="29"/>
  <c r="G114" i="29"/>
  <c r="E115" i="29"/>
  <c r="D108" i="68"/>
  <c r="E108" i="68"/>
  <c r="G107" i="68"/>
  <c r="I105" i="81"/>
  <c r="H105" i="81"/>
  <c r="D108" i="66"/>
  <c r="E108" i="66"/>
  <c r="G107" i="66"/>
  <c r="B112" i="41"/>
  <c r="F112" i="41"/>
  <c r="F105" i="91"/>
  <c r="B105" i="91"/>
  <c r="F112" i="73"/>
  <c r="B112" i="73"/>
  <c r="F111" i="45"/>
  <c r="B111" i="45"/>
  <c r="D115" i="27"/>
  <c r="G114" i="27"/>
  <c r="E115" i="27"/>
  <c r="H112" i="22"/>
  <c r="I112" i="22"/>
  <c r="D105" i="86"/>
  <c r="E105" i="86"/>
  <c r="G104" i="86"/>
  <c r="G112" i="34"/>
  <c r="D113" i="34"/>
  <c r="E113" i="34"/>
  <c r="D110" i="58"/>
  <c r="E110" i="58"/>
  <c r="G109" i="58"/>
  <c r="F105" i="89"/>
  <c r="B105" i="89"/>
  <c r="J111" i="34"/>
  <c r="J110" i="43"/>
  <c r="J105" i="78"/>
  <c r="G114" i="70"/>
  <c r="E115" i="70"/>
  <c r="D115" i="70"/>
  <c r="I111" i="41"/>
  <c r="H111" i="41"/>
  <c r="I104" i="91"/>
  <c r="H104" i="91"/>
  <c r="J103" i="84"/>
  <c r="J108" i="58"/>
  <c r="J105" i="79"/>
  <c r="D112" i="39"/>
  <c r="G111" i="39"/>
  <c r="E112" i="39"/>
  <c r="G104" i="88"/>
  <c r="D105" i="88"/>
  <c r="E105" i="88"/>
  <c r="F113" i="22"/>
  <c r="B113" i="22"/>
  <c r="J107" i="60"/>
  <c r="D109" i="65"/>
  <c r="E109" i="65"/>
  <c r="G108" i="65"/>
  <c r="G108" i="64"/>
  <c r="D109" i="64"/>
  <c r="E109" i="64"/>
  <c r="D113" i="19"/>
  <c r="G112" i="19"/>
  <c r="E113" i="19"/>
  <c r="J113" i="27"/>
  <c r="D114" i="31"/>
  <c r="G113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H109" i="54"/>
  <c r="I109" i="54"/>
  <c r="J104" i="82"/>
  <c r="I105" i="80"/>
  <c r="H105" i="80"/>
  <c r="I106" i="76"/>
  <c r="H106" i="76"/>
  <c r="I113" i="24"/>
  <c r="H113" i="24"/>
  <c r="B104" i="13"/>
  <c r="B106" i="80"/>
  <c r="F106" i="80"/>
  <c r="D112" i="44"/>
  <c r="G111" i="44"/>
  <c r="E112" i="44"/>
  <c r="B107" i="76"/>
  <c r="F107" i="76"/>
  <c r="B116" i="35"/>
  <c r="G115" i="35"/>
  <c r="E116" i="35"/>
  <c r="F116" i="35" s="1"/>
  <c r="J106" i="67"/>
  <c r="D106" i="82"/>
  <c r="G105" i="82"/>
  <c r="E106" i="82"/>
  <c r="B107" i="77"/>
  <c r="F107" i="77"/>
  <c r="H112" i="21"/>
  <c r="I112" i="21"/>
  <c r="F105" i="93"/>
  <c r="B105" i="93"/>
  <c r="J113" i="35"/>
  <c r="H106" i="77"/>
  <c r="I106" i="77"/>
  <c r="B104" i="33"/>
  <c r="F104" i="33"/>
  <c r="F114" i="24"/>
  <c r="B114" i="24"/>
  <c r="H109" i="55"/>
  <c r="I109" i="55"/>
  <c r="D116" i="28"/>
  <c r="G115" i="28"/>
  <c r="E116" i="28"/>
  <c r="J110" i="44"/>
  <c r="F106" i="83"/>
  <c r="B106" i="83"/>
  <c r="H103" i="13"/>
  <c r="I103" i="13"/>
  <c r="J103" i="87"/>
  <c r="H114" i="35"/>
  <c r="I114" i="35"/>
  <c r="B107" i="75"/>
  <c r="F107" i="75"/>
  <c r="B112" i="42"/>
  <c r="F112" i="42"/>
  <c r="G107" i="67"/>
  <c r="D108" i="67"/>
  <c r="E108" i="67"/>
  <c r="H111" i="42"/>
  <c r="I111" i="42"/>
  <c r="F113" i="21"/>
  <c r="B113" i="21"/>
  <c r="D113" i="3"/>
  <c r="G112" i="3"/>
  <c r="E113" i="3"/>
  <c r="H104" i="93"/>
  <c r="I104" i="93"/>
  <c r="B110" i="54"/>
  <c r="F110" i="54"/>
  <c r="G104" i="87"/>
  <c r="D105" i="87"/>
  <c r="E105" i="87"/>
  <c r="H103" i="33"/>
  <c r="I103" i="33"/>
  <c r="B110" i="55"/>
  <c r="F110" i="55"/>
  <c r="I105" i="83"/>
  <c r="H105" i="83"/>
  <c r="E104" i="13"/>
  <c r="F104" i="13" s="1"/>
  <c r="J114" i="28"/>
  <c r="J111" i="3"/>
  <c r="I106" i="75"/>
  <c r="H106" i="75"/>
  <c r="F30" i="72" l="1"/>
  <c r="I32" i="3"/>
  <c r="D33" i="43"/>
  <c r="E33" i="43"/>
  <c r="F33" i="43" s="1"/>
  <c r="I31" i="42"/>
  <c r="I23" i="25"/>
  <c r="E24" i="25"/>
  <c r="F24" i="25" s="1"/>
  <c r="H24" i="25" s="1"/>
  <c r="B24" i="25"/>
  <c r="F24" i="99"/>
  <c r="G24" i="99" s="1"/>
  <c r="B24" i="99"/>
  <c r="E25" i="97"/>
  <c r="F25" i="97" s="1"/>
  <c r="D26" i="97" s="1"/>
  <c r="B25" i="97"/>
  <c r="I23" i="98"/>
  <c r="H24" i="97"/>
  <c r="H26" i="80"/>
  <c r="I26" i="80" s="1"/>
  <c r="F33" i="19"/>
  <c r="H33" i="19" s="1"/>
  <c r="G24" i="97"/>
  <c r="F24" i="98"/>
  <c r="B24" i="98"/>
  <c r="J103" i="99"/>
  <c r="G104" i="25"/>
  <c r="D105" i="25"/>
  <c r="I28" i="66"/>
  <c r="D105" i="99"/>
  <c r="G104" i="99"/>
  <c r="E105" i="99"/>
  <c r="J103" i="25"/>
  <c r="I32" i="17"/>
  <c r="B33" i="19"/>
  <c r="H104" i="98"/>
  <c r="I104" i="98"/>
  <c r="I104" i="26"/>
  <c r="H104" i="26"/>
  <c r="F105" i="98"/>
  <c r="B105" i="98"/>
  <c r="I104" i="97"/>
  <c r="H104" i="97"/>
  <c r="F105" i="95"/>
  <c r="E106" i="95" s="1"/>
  <c r="B105" i="26"/>
  <c r="E105" i="26"/>
  <c r="F105" i="26" s="1"/>
  <c r="F105" i="97"/>
  <c r="B105" i="97"/>
  <c r="I104" i="95"/>
  <c r="H104" i="95"/>
  <c r="D114" i="17"/>
  <c r="B114" i="17" s="1"/>
  <c r="E114" i="17"/>
  <c r="I23" i="95"/>
  <c r="G25" i="83"/>
  <c r="I25" i="83" s="1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I24" i="13" s="1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H104" i="94"/>
  <c r="I104" i="94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E31" i="72"/>
  <c r="D31" i="72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G30" i="72"/>
  <c r="I26" i="76"/>
  <c r="B26" i="85"/>
  <c r="H32" i="39"/>
  <c r="I32" i="39" s="1"/>
  <c r="H30" i="72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B33" i="43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E34" i="1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I32" i="20" s="1"/>
  <c r="B34" i="18"/>
  <c r="F34" i="18"/>
  <c r="G34" i="18" s="1"/>
  <c r="D26" i="87"/>
  <c r="E26" i="87"/>
  <c r="D33" i="20"/>
  <c r="E33" i="20"/>
  <c r="J105" i="81"/>
  <c r="J111" i="73"/>
  <c r="H33" i="35"/>
  <c r="G33" i="35"/>
  <c r="E34" i="35"/>
  <c r="F34" i="35" s="1"/>
  <c r="B34" i="35"/>
  <c r="E29" i="62"/>
  <c r="D29" i="62"/>
  <c r="B109" i="64"/>
  <c r="F109" i="64"/>
  <c r="F109" i="65"/>
  <c r="B109" i="65"/>
  <c r="H111" i="39"/>
  <c r="I111" i="39"/>
  <c r="J111" i="41"/>
  <c r="E106" i="89"/>
  <c r="D106" i="89"/>
  <c r="G105" i="89"/>
  <c r="G111" i="45"/>
  <c r="E112" i="45"/>
  <c r="D112" i="45"/>
  <c r="D106" i="91"/>
  <c r="G105" i="91"/>
  <c r="E106" i="91"/>
  <c r="I107" i="68"/>
  <c r="H107" i="68"/>
  <c r="I114" i="29"/>
  <c r="H114" i="29"/>
  <c r="F105" i="92"/>
  <c r="B105" i="92"/>
  <c r="F109" i="63"/>
  <c r="B109" i="63"/>
  <c r="I110" i="74"/>
  <c r="H110" i="74"/>
  <c r="B115" i="69"/>
  <c r="F115" i="69"/>
  <c r="J104" i="89"/>
  <c r="H104" i="90"/>
  <c r="I104" i="90"/>
  <c r="H111" i="43"/>
  <c r="I111" i="43"/>
  <c r="I108" i="61"/>
  <c r="H108" i="61"/>
  <c r="H109" i="72"/>
  <c r="I109" i="72"/>
  <c r="I112" i="20"/>
  <c r="H112" i="20"/>
  <c r="I104" i="84"/>
  <c r="H104" i="84"/>
  <c r="I106" i="79"/>
  <c r="H106" i="79"/>
  <c r="I113" i="31"/>
  <c r="H113" i="31"/>
  <c r="I112" i="19"/>
  <c r="H112" i="19"/>
  <c r="H108" i="64"/>
  <c r="I108" i="64"/>
  <c r="F105" i="88"/>
  <c r="B105" i="88"/>
  <c r="F112" i="39"/>
  <c r="B112" i="39"/>
  <c r="F115" i="70"/>
  <c r="B115" i="70"/>
  <c r="H109" i="58"/>
  <c r="I109" i="58"/>
  <c r="F113" i="34"/>
  <c r="B113" i="34"/>
  <c r="B105" i="86"/>
  <c r="F105" i="86"/>
  <c r="H114" i="27"/>
  <c r="I114" i="27"/>
  <c r="D113" i="41"/>
  <c r="E113" i="41"/>
  <c r="G112" i="41"/>
  <c r="B108" i="66"/>
  <c r="F108" i="66"/>
  <c r="F115" i="29"/>
  <c r="B115" i="29"/>
  <c r="H105" i="85"/>
  <c r="I105" i="85"/>
  <c r="F107" i="78"/>
  <c r="B107" i="78"/>
  <c r="I108" i="63"/>
  <c r="H108" i="63"/>
  <c r="I109" i="46"/>
  <c r="H109" i="46"/>
  <c r="D107" i="81"/>
  <c r="G106" i="81"/>
  <c r="E107" i="81"/>
  <c r="B105" i="90"/>
  <c r="F105" i="90"/>
  <c r="I114" i="30"/>
  <c r="H114" i="30"/>
  <c r="F109" i="61"/>
  <c r="B109" i="61"/>
  <c r="I109" i="53"/>
  <c r="H109" i="53"/>
  <c r="B110" i="72"/>
  <c r="F110" i="72"/>
  <c r="H113" i="32"/>
  <c r="I113" i="32"/>
  <c r="B113" i="20"/>
  <c r="F113" i="20"/>
  <c r="F105" i="84"/>
  <c r="B105" i="84"/>
  <c r="F114" i="31"/>
  <c r="B114" i="31"/>
  <c r="F113" i="19"/>
  <c r="B113" i="19"/>
  <c r="I108" i="65"/>
  <c r="H108" i="65"/>
  <c r="I104" i="88"/>
  <c r="H104" i="88"/>
  <c r="J104" i="91"/>
  <c r="I112" i="34"/>
  <c r="H112" i="34"/>
  <c r="B115" i="27"/>
  <c r="F115" i="27"/>
  <c r="G112" i="73"/>
  <c r="D113" i="73"/>
  <c r="E113" i="73"/>
  <c r="F108" i="68"/>
  <c r="B108" i="68"/>
  <c r="I104" i="92"/>
  <c r="H104" i="92"/>
  <c r="H108" i="60"/>
  <c r="I108" i="60"/>
  <c r="I114" i="69"/>
  <c r="H114" i="69"/>
  <c r="F112" i="43"/>
  <c r="B112" i="43"/>
  <c r="F115" i="30"/>
  <c r="B115" i="30"/>
  <c r="E114" i="22"/>
  <c r="D114" i="22"/>
  <c r="G113" i="22"/>
  <c r="H114" i="70"/>
  <c r="I114" i="70"/>
  <c r="F110" i="58"/>
  <c r="B110" i="58"/>
  <c r="I104" i="86"/>
  <c r="H104" i="86"/>
  <c r="I107" i="66"/>
  <c r="H107" i="66"/>
  <c r="B109" i="60"/>
  <c r="F109" i="60"/>
  <c r="B106" i="85"/>
  <c r="F106" i="85"/>
  <c r="G109" i="62"/>
  <c r="D110" i="62"/>
  <c r="E110" i="62"/>
  <c r="I106" i="78"/>
  <c r="H106" i="78"/>
  <c r="F111" i="74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15" i="71"/>
  <c r="F115" i="71"/>
  <c r="J105" i="83"/>
  <c r="G110" i="55"/>
  <c r="E111" i="55"/>
  <c r="D111" i="55"/>
  <c r="H107" i="67"/>
  <c r="I107" i="67"/>
  <c r="J103" i="13"/>
  <c r="J106" i="77"/>
  <c r="J112" i="21"/>
  <c r="F106" i="82"/>
  <c r="B106" i="82"/>
  <c r="I115" i="35"/>
  <c r="H115" i="35"/>
  <c r="B105" i="87"/>
  <c r="F105" i="87"/>
  <c r="D105" i="13"/>
  <c r="E105" i="13" s="1"/>
  <c r="G104" i="13"/>
  <c r="B105" i="96"/>
  <c r="H104" i="87"/>
  <c r="I104" i="87"/>
  <c r="I112" i="3"/>
  <c r="H112" i="3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I111" i="44"/>
  <c r="H111" i="44"/>
  <c r="J105" i="80"/>
  <c r="J106" i="7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I115" i="28"/>
  <c r="H115" i="28"/>
  <c r="G105" i="93"/>
  <c r="D106" i="93"/>
  <c r="E106" i="93" s="1"/>
  <c r="I105" i="82"/>
  <c r="H105" i="82"/>
  <c r="E117" i="35"/>
  <c r="F117" i="35" s="1"/>
  <c r="B117" i="35"/>
  <c r="G116" i="35"/>
  <c r="I104" i="96"/>
  <c r="H104" i="96"/>
  <c r="F114" i="17" l="1"/>
  <c r="G33" i="19"/>
  <c r="I33" i="19" s="1"/>
  <c r="E25" i="95"/>
  <c r="G24" i="25"/>
  <c r="I24" i="25" s="1"/>
  <c r="D34" i="19"/>
  <c r="F34" i="19" s="1"/>
  <c r="G34" i="19" s="1"/>
  <c r="D25" i="95"/>
  <c r="G25" i="97"/>
  <c r="H24" i="99"/>
  <c r="I24" i="99" s="1"/>
  <c r="D25" i="98"/>
  <c r="E25" i="98"/>
  <c r="H24" i="98"/>
  <c r="G24" i="98"/>
  <c r="E26" i="97"/>
  <c r="F26" i="97" s="1"/>
  <c r="B26" i="97"/>
  <c r="I24" i="97"/>
  <c r="H25" i="97"/>
  <c r="D25" i="99"/>
  <c r="E25" i="99"/>
  <c r="D25" i="25"/>
  <c r="E25" i="25" s="1"/>
  <c r="F25" i="25" s="1"/>
  <c r="B105" i="25"/>
  <c r="E105" i="25"/>
  <c r="F105" i="25" s="1"/>
  <c r="I104" i="25"/>
  <c r="H104" i="25"/>
  <c r="H104" i="99"/>
  <c r="I104" i="99"/>
  <c r="F105" i="99"/>
  <c r="B105" i="99"/>
  <c r="G24" i="95"/>
  <c r="I24" i="95" s="1"/>
  <c r="H26" i="85"/>
  <c r="G26" i="85"/>
  <c r="H30" i="46"/>
  <c r="I30" i="46" s="1"/>
  <c r="G34" i="32"/>
  <c r="I34" i="32" s="1"/>
  <c r="J104" i="95"/>
  <c r="J104" i="98"/>
  <c r="D106" i="97"/>
  <c r="E106" i="97" s="1"/>
  <c r="G105" i="97"/>
  <c r="D106" i="26"/>
  <c r="G105" i="26"/>
  <c r="J104" i="97"/>
  <c r="J104" i="26"/>
  <c r="D106" i="95"/>
  <c r="B106" i="95" s="1"/>
  <c r="G105" i="95"/>
  <c r="D106" i="98"/>
  <c r="G105" i="98"/>
  <c r="E106" i="98"/>
  <c r="J104" i="94"/>
  <c r="D27" i="85"/>
  <c r="F27" i="85" s="1"/>
  <c r="F27" i="80"/>
  <c r="H27" i="80" s="1"/>
  <c r="G27" i="77"/>
  <c r="I27" i="77" s="1"/>
  <c r="G32" i="74"/>
  <c r="I32" i="74" s="1"/>
  <c r="I30" i="72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G105" i="94"/>
  <c r="D106" i="9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B25" i="95"/>
  <c r="F25" i="95"/>
  <c r="G25" i="95" s="1"/>
  <c r="E34" i="22"/>
  <c r="D34" i="22"/>
  <c r="E25" i="96"/>
  <c r="D25" i="96"/>
  <c r="F33" i="39"/>
  <c r="G33" i="39" s="1"/>
  <c r="B33" i="39"/>
  <c r="G27" i="76"/>
  <c r="F31" i="72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D34" i="43"/>
  <c r="E34" i="43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H33" i="4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G33" i="43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G111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G113" i="34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G105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I104" i="13"/>
  <c r="D106" i="87"/>
  <c r="G105" i="87"/>
  <c r="E106" i="87"/>
  <c r="B111" i="55"/>
  <c r="F111" i="55"/>
  <c r="I105" i="93"/>
  <c r="H105" i="93"/>
  <c r="G113" i="3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7" i="83"/>
  <c r="F107" i="83"/>
  <c r="H110" i="54"/>
  <c r="I110" i="54"/>
  <c r="F115" i="24"/>
  <c r="B115" i="24"/>
  <c r="G114" i="17"/>
  <c r="D115" i="17"/>
  <c r="E115" i="17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B34" i="19" l="1"/>
  <c r="I25" i="97"/>
  <c r="I26" i="85"/>
  <c r="D26" i="25"/>
  <c r="B26" i="25" s="1"/>
  <c r="D27" i="97"/>
  <c r="E27" i="97"/>
  <c r="H26" i="97"/>
  <c r="G26" i="97"/>
  <c r="F25" i="99"/>
  <c r="D26" i="99" s="1"/>
  <c r="B25" i="99"/>
  <c r="I24" i="98"/>
  <c r="B25" i="25"/>
  <c r="G25" i="25"/>
  <c r="H25" i="25"/>
  <c r="F25" i="98"/>
  <c r="B25" i="98"/>
  <c r="J104" i="25"/>
  <c r="G105" i="25"/>
  <c r="D106" i="25"/>
  <c r="E106" i="99"/>
  <c r="D106" i="99"/>
  <c r="G105" i="99"/>
  <c r="J104" i="99"/>
  <c r="D28" i="80"/>
  <c r="B28" i="80" s="1"/>
  <c r="B27" i="85"/>
  <c r="E28" i="80"/>
  <c r="G27" i="80"/>
  <c r="I27" i="80" s="1"/>
  <c r="F106" i="95"/>
  <c r="D107" i="95" s="1"/>
  <c r="E107" i="95" s="1"/>
  <c r="H105" i="98"/>
  <c r="I105" i="98"/>
  <c r="B106" i="98"/>
  <c r="F106" i="98"/>
  <c r="H105" i="95"/>
  <c r="I105" i="95"/>
  <c r="H105" i="26"/>
  <c r="I105" i="26"/>
  <c r="I105" i="97"/>
  <c r="H105" i="97"/>
  <c r="B106" i="26"/>
  <c r="E106" i="26"/>
  <c r="F106" i="26" s="1"/>
  <c r="F106" i="97"/>
  <c r="B106" i="97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I105" i="94"/>
  <c r="H105" i="94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H25" i="95"/>
  <c r="I25" i="95" s="1"/>
  <c r="D26" i="95"/>
  <c r="E26" i="95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D35" i="19"/>
  <c r="E35" i="19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I34" i="19" s="1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43"/>
  <c r="G34" i="43" s="1"/>
  <c r="B34" i="43"/>
  <c r="F34" i="17"/>
  <c r="G34" i="17" s="1"/>
  <c r="C43" i="17"/>
  <c r="B34" i="17"/>
  <c r="E30" i="68"/>
  <c r="D30" i="68"/>
  <c r="J112" i="41"/>
  <c r="D26" i="13"/>
  <c r="E26" i="13" s="1"/>
  <c r="G25" i="13"/>
  <c r="H25" i="13"/>
  <c r="J104" i="13"/>
  <c r="J105" i="91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H111" i="74"/>
  <c r="I111" i="74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I105" i="86"/>
  <c r="H105" i="86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H113" i="34"/>
  <c r="I113" i="34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H114" i="17"/>
  <c r="I114" i="17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F115" i="17"/>
  <c r="B115" i="17"/>
  <c r="F106" i="87"/>
  <c r="B106" i="87"/>
  <c r="E108" i="80"/>
  <c r="G107" i="80"/>
  <c r="D108" i="80"/>
  <c r="H116" i="28"/>
  <c r="I116" i="28"/>
  <c r="I112" i="44"/>
  <c r="H112" i="44"/>
  <c r="E26" i="25" l="1"/>
  <c r="F26" i="25" s="1"/>
  <c r="G26" i="25" s="1"/>
  <c r="B107" i="95"/>
  <c r="I25" i="25"/>
  <c r="D26" i="98"/>
  <c r="E26" i="98"/>
  <c r="H25" i="98"/>
  <c r="E26" i="99"/>
  <c r="F26" i="99" s="1"/>
  <c r="B26" i="99"/>
  <c r="F27" i="97"/>
  <c r="D28" i="97" s="1"/>
  <c r="B27" i="97"/>
  <c r="G25" i="98"/>
  <c r="H25" i="99"/>
  <c r="F28" i="80"/>
  <c r="D29" i="80" s="1"/>
  <c r="G25" i="99"/>
  <c r="I26" i="97"/>
  <c r="B106" i="25"/>
  <c r="E106" i="25"/>
  <c r="F106" i="25" s="1"/>
  <c r="I35" i="35"/>
  <c r="H105" i="25"/>
  <c r="I105" i="25"/>
  <c r="H105" i="99"/>
  <c r="I105" i="99"/>
  <c r="B106" i="99"/>
  <c r="F106" i="99"/>
  <c r="I36" i="69"/>
  <c r="H30" i="67"/>
  <c r="I30" i="67" s="1"/>
  <c r="J105" i="95"/>
  <c r="J105" i="98"/>
  <c r="F107" i="95"/>
  <c r="G107" i="95" s="1"/>
  <c r="G106" i="95"/>
  <c r="H30" i="59"/>
  <c r="I30" i="59" s="1"/>
  <c r="G35" i="18"/>
  <c r="I35" i="18" s="1"/>
  <c r="G106" i="98"/>
  <c r="D107" i="98"/>
  <c r="E107" i="98"/>
  <c r="G106" i="97"/>
  <c r="D107" i="97"/>
  <c r="E107" i="97"/>
  <c r="J105" i="97"/>
  <c r="D107" i="26"/>
  <c r="G106" i="26"/>
  <c r="J105" i="26"/>
  <c r="J105" i="94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E29" i="80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D26" i="96"/>
  <c r="E26" i="96"/>
  <c r="G33" i="44"/>
  <c r="I33" i="44" s="1"/>
  <c r="D37" i="27"/>
  <c r="E37" i="27"/>
  <c r="H31" i="57"/>
  <c r="I31" i="57" s="1"/>
  <c r="H36" i="29"/>
  <c r="I36" i="29" s="1"/>
  <c r="F26" i="95"/>
  <c r="G26" i="95" s="1"/>
  <c r="B26" i="95"/>
  <c r="D31" i="61"/>
  <c r="E31" i="61"/>
  <c r="B28" i="85"/>
  <c r="F28" i="85"/>
  <c r="G28" i="85" s="1"/>
  <c r="B32" i="72"/>
  <c r="F32" i="72"/>
  <c r="G32" i="72" s="1"/>
  <c r="I25" i="96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B35" i="19"/>
  <c r="F35" i="19"/>
  <c r="G35" i="19" s="1"/>
  <c r="E34" i="74"/>
  <c r="D34" i="74"/>
  <c r="F37" i="69"/>
  <c r="H37" i="69" s="1"/>
  <c r="B37" i="69"/>
  <c r="E35" i="21"/>
  <c r="D35" i="21"/>
  <c r="D31" i="60"/>
  <c r="H34" i="41"/>
  <c r="E26" i="26"/>
  <c r="F26" i="26" s="1"/>
  <c r="B26" i="26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H26" i="25" l="1"/>
  <c r="I26" i="25" s="1"/>
  <c r="D27" i="25"/>
  <c r="J105" i="99"/>
  <c r="H28" i="80"/>
  <c r="G28" i="80"/>
  <c r="I25" i="98"/>
  <c r="H30" i="60"/>
  <c r="H27" i="97"/>
  <c r="G27" i="97"/>
  <c r="D27" i="99"/>
  <c r="H26" i="99"/>
  <c r="G26" i="99"/>
  <c r="I25" i="99"/>
  <c r="E28" i="97"/>
  <c r="F28" i="97" s="1"/>
  <c r="D29" i="97" s="1"/>
  <c r="B28" i="97"/>
  <c r="B26" i="98"/>
  <c r="F26" i="98"/>
  <c r="G26" i="98" s="1"/>
  <c r="G106" i="25"/>
  <c r="D107" i="25"/>
  <c r="J105" i="25"/>
  <c r="D107" i="99"/>
  <c r="G106" i="99"/>
  <c r="E107" i="99"/>
  <c r="I28" i="79"/>
  <c r="G30" i="60"/>
  <c r="I35" i="32"/>
  <c r="D108" i="95"/>
  <c r="E108" i="95" s="1"/>
  <c r="H106" i="95"/>
  <c r="I106" i="95"/>
  <c r="I33" i="73"/>
  <c r="B107" i="26"/>
  <c r="E107" i="26"/>
  <c r="F107" i="26" s="1"/>
  <c r="I106" i="97"/>
  <c r="H106" i="97"/>
  <c r="F107" i="98"/>
  <c r="B107" i="98"/>
  <c r="I106" i="26"/>
  <c r="H106" i="26"/>
  <c r="F107" i="97"/>
  <c r="B107" i="97"/>
  <c r="H106" i="98"/>
  <c r="I106" i="98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F29" i="80"/>
  <c r="H29" i="80" s="1"/>
  <c r="B29" i="80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27" i="95"/>
  <c r="E27" i="95"/>
  <c r="D35" i="39"/>
  <c r="E35" i="39"/>
  <c r="F35" i="22"/>
  <c r="H35" i="22" s="1"/>
  <c r="B35" i="22"/>
  <c r="H28" i="85"/>
  <c r="I28" i="85" s="1"/>
  <c r="D29" i="85"/>
  <c r="E29" i="85"/>
  <c r="H26" i="95"/>
  <c r="I26" i="95" s="1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B35" i="43"/>
  <c r="F35" i="43"/>
  <c r="H35" i="43" s="1"/>
  <c r="B31" i="60"/>
  <c r="F31" i="60"/>
  <c r="G31" i="60" s="1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F36" i="32"/>
  <c r="G36" i="32" s="1"/>
  <c r="B36" i="32"/>
  <c r="B29" i="79"/>
  <c r="F29" i="79"/>
  <c r="G29" i="79" s="1"/>
  <c r="J118" i="35"/>
  <c r="J114" i="22"/>
  <c r="J107" i="81"/>
  <c r="J113" i="73"/>
  <c r="J112" i="45"/>
  <c r="B31" i="59"/>
  <c r="F31" i="59"/>
  <c r="H31" i="59" s="1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E35" i="20"/>
  <c r="D35" i="20"/>
  <c r="G30" i="62"/>
  <c r="F36" i="18"/>
  <c r="G36" i="18" s="1"/>
  <c r="B36" i="18"/>
  <c r="H26" i="13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B108" i="95"/>
  <c r="F108" i="9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D117" i="24"/>
  <c r="E117" i="24"/>
  <c r="G116" i="24"/>
  <c r="B107" i="96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I28" i="80" l="1"/>
  <c r="B27" i="25"/>
  <c r="E27" i="25"/>
  <c r="F27" i="25" s="1"/>
  <c r="I30" i="60"/>
  <c r="G28" i="97"/>
  <c r="I27" i="97"/>
  <c r="D27" i="98"/>
  <c r="E27" i="98"/>
  <c r="E29" i="97"/>
  <c r="F29" i="97" s="1"/>
  <c r="B29" i="97"/>
  <c r="I26" i="99"/>
  <c r="I26" i="26"/>
  <c r="H26" i="98"/>
  <c r="I26" i="98" s="1"/>
  <c r="H28" i="97"/>
  <c r="E27" i="99"/>
  <c r="F27" i="99" s="1"/>
  <c r="B27" i="99"/>
  <c r="I26" i="13"/>
  <c r="E107" i="25"/>
  <c r="F107" i="25" s="1"/>
  <c r="B107" i="25"/>
  <c r="I106" i="25"/>
  <c r="H106" i="25"/>
  <c r="H106" i="99"/>
  <c r="I106" i="99"/>
  <c r="F107" i="99"/>
  <c r="B107" i="99"/>
  <c r="I29" i="82"/>
  <c r="G32" i="57"/>
  <c r="I32" i="57" s="1"/>
  <c r="J106" i="95"/>
  <c r="H31" i="67"/>
  <c r="I31" i="67" s="1"/>
  <c r="H32" i="46"/>
  <c r="I32" i="46" s="1"/>
  <c r="J106" i="98"/>
  <c r="J106" i="26"/>
  <c r="J106" i="97"/>
  <c r="D108" i="26"/>
  <c r="B108" i="26" s="1"/>
  <c r="G107" i="26"/>
  <c r="G107" i="97"/>
  <c r="D108" i="97"/>
  <c r="E108" i="97"/>
  <c r="D108" i="98"/>
  <c r="G107" i="98"/>
  <c r="E108" i="98"/>
  <c r="G29" i="80"/>
  <c r="I29" i="80" s="1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D30" i="80"/>
  <c r="E30" i="80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G35" i="43"/>
  <c r="I35" i="43" s="1"/>
  <c r="B32" i="64"/>
  <c r="F32" i="64"/>
  <c r="G32" i="64" s="1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G108" i="95"/>
  <c r="D109" i="95"/>
  <c r="E109" i="95" s="1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E19" i="36"/>
  <c r="H27" i="25" l="1"/>
  <c r="D28" i="25"/>
  <c r="G27" i="25"/>
  <c r="I28" i="97"/>
  <c r="D30" i="97"/>
  <c r="E30" i="97"/>
  <c r="G29" i="97"/>
  <c r="H29" i="97"/>
  <c r="D28" i="99"/>
  <c r="H27" i="99"/>
  <c r="G27" i="99"/>
  <c r="G30" i="82"/>
  <c r="I30" i="82" s="1"/>
  <c r="F27" i="98"/>
  <c r="H27" i="98" s="1"/>
  <c r="B27" i="98"/>
  <c r="J106" i="25"/>
  <c r="D108" i="25"/>
  <c r="G107" i="25"/>
  <c r="J106" i="99"/>
  <c r="G107" i="99"/>
  <c r="E108" i="99"/>
  <c r="D108" i="99"/>
  <c r="I29" i="90"/>
  <c r="I32" i="53"/>
  <c r="I26" i="93"/>
  <c r="G31" i="65"/>
  <c r="I31" i="65" s="1"/>
  <c r="I107" i="26"/>
  <c r="H107" i="26"/>
  <c r="B108" i="97"/>
  <c r="F108" i="97"/>
  <c r="H107" i="98"/>
  <c r="I107" i="98"/>
  <c r="I107" i="97"/>
  <c r="H107" i="97"/>
  <c r="B108" i="98"/>
  <c r="F108" i="98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I29" i="85" s="1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H37" i="32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M89" i="17"/>
  <c r="N17" i="2"/>
  <c r="R132" i="2" s="1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D28" i="13"/>
  <c r="E28" i="13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F19" i="36"/>
  <c r="I19" i="36"/>
  <c r="G27" i="98" l="1"/>
  <c r="I27" i="98" s="1"/>
  <c r="E28" i="25"/>
  <c r="B28" i="25"/>
  <c r="F28" i="25"/>
  <c r="I27" i="25"/>
  <c r="I29" i="97"/>
  <c r="I27" i="99"/>
  <c r="D28" i="98"/>
  <c r="E28" i="98"/>
  <c r="E28" i="99"/>
  <c r="F28" i="99" s="1"/>
  <c r="B28" i="99"/>
  <c r="F30" i="97"/>
  <c r="H30" i="97" s="1"/>
  <c r="B30" i="97"/>
  <c r="H107" i="25"/>
  <c r="I107" i="25"/>
  <c r="J107" i="25" s="1"/>
  <c r="B108" i="25"/>
  <c r="E108" i="25"/>
  <c r="F108" i="25" s="1"/>
  <c r="F108" i="99"/>
  <c r="B108" i="99"/>
  <c r="H107" i="99"/>
  <c r="I107" i="99"/>
  <c r="G28" i="94"/>
  <c r="I37" i="34"/>
  <c r="J107" i="26"/>
  <c r="J107" i="98"/>
  <c r="G33" i="46"/>
  <c r="I33" i="46" s="1"/>
  <c r="H37" i="24"/>
  <c r="I37" i="24" s="1"/>
  <c r="H36" i="22"/>
  <c r="I36" i="22" s="1"/>
  <c r="J107" i="97"/>
  <c r="D109" i="98"/>
  <c r="G108" i="98"/>
  <c r="E109" i="98"/>
  <c r="G108" i="97"/>
  <c r="D109" i="97"/>
  <c r="E109" i="97"/>
  <c r="D109" i="26"/>
  <c r="B109" i="26" s="1"/>
  <c r="G108" i="26"/>
  <c r="I28" i="94"/>
  <c r="H30" i="77"/>
  <c r="I30" i="77" s="1"/>
  <c r="H32" i="67"/>
  <c r="I32" i="67" s="1"/>
  <c r="D33" i="67"/>
  <c r="E33" i="67"/>
  <c r="G32" i="61"/>
  <c r="I32" i="61" s="1"/>
  <c r="E34" i="46"/>
  <c r="D34" i="46"/>
  <c r="G36" i="41"/>
  <c r="E38" i="24"/>
  <c r="D38" i="24"/>
  <c r="G30" i="79"/>
  <c r="I30" i="79" s="1"/>
  <c r="I36" i="41"/>
  <c r="G36" i="21"/>
  <c r="I34" i="58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37" i="32"/>
  <c r="I28" i="33"/>
  <c r="E37" i="17"/>
  <c r="D37" i="17"/>
  <c r="F32" i="68"/>
  <c r="G32" i="68" s="1"/>
  <c r="B32" i="68"/>
  <c r="D39" i="70"/>
  <c r="E39" i="70"/>
  <c r="E34" i="54"/>
  <c r="D34" i="54"/>
  <c r="F37" i="19"/>
  <c r="G37" i="19" s="1"/>
  <c r="B37" i="19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I36" i="21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I107" i="13"/>
  <c r="H107" i="13"/>
  <c r="G28" i="25" l="1"/>
  <c r="D29" i="25"/>
  <c r="B29" i="25" s="1"/>
  <c r="H28" i="25"/>
  <c r="I28" i="25" s="1"/>
  <c r="E29" i="25"/>
  <c r="F29" i="25" s="1"/>
  <c r="H29" i="25" s="1"/>
  <c r="G30" i="97"/>
  <c r="J107" i="99"/>
  <c r="I30" i="97"/>
  <c r="D29" i="99"/>
  <c r="E29" i="99"/>
  <c r="H28" i="99"/>
  <c r="G28" i="99"/>
  <c r="B28" i="98"/>
  <c r="F28" i="98"/>
  <c r="H28" i="98" s="1"/>
  <c r="D31" i="97"/>
  <c r="E31" i="97"/>
  <c r="G108" i="25"/>
  <c r="D109" i="25"/>
  <c r="D109" i="99"/>
  <c r="G108" i="99"/>
  <c r="E109" i="99"/>
  <c r="I30" i="90"/>
  <c r="I28" i="89"/>
  <c r="I38" i="27"/>
  <c r="E109" i="26"/>
  <c r="F109" i="26" s="1"/>
  <c r="G109" i="26" s="1"/>
  <c r="H108" i="98"/>
  <c r="I108" i="98"/>
  <c r="F109" i="97"/>
  <c r="B109" i="97"/>
  <c r="F109" i="98"/>
  <c r="B109" i="98"/>
  <c r="H108" i="26"/>
  <c r="I108" i="26"/>
  <c r="I108" i="97"/>
  <c r="H108" i="97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B31" i="80"/>
  <c r="F31" i="80"/>
  <c r="G31" i="80" s="1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N5" i="33" s="1"/>
  <c r="H29" i="33"/>
  <c r="N6" i="33" s="1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E35" i="36"/>
  <c r="D30" i="25" l="1"/>
  <c r="B30" i="25" s="1"/>
  <c r="G29" i="25"/>
  <c r="G28" i="98"/>
  <c r="I28" i="98"/>
  <c r="I28" i="99"/>
  <c r="D29" i="98"/>
  <c r="E29" i="98"/>
  <c r="N7" i="33"/>
  <c r="F31" i="97"/>
  <c r="D32" i="97" s="1"/>
  <c r="B31" i="97"/>
  <c r="F29" i="99"/>
  <c r="H29" i="99" s="1"/>
  <c r="B29" i="99"/>
  <c r="E109" i="25"/>
  <c r="F109" i="25" s="1"/>
  <c r="B109" i="25"/>
  <c r="I108" i="25"/>
  <c r="H108" i="25"/>
  <c r="I108" i="99"/>
  <c r="H108" i="99"/>
  <c r="F109" i="99"/>
  <c r="B109" i="99"/>
  <c r="D110" i="26"/>
  <c r="E110" i="26" s="1"/>
  <c r="F110" i="26" s="1"/>
  <c r="J108" i="26"/>
  <c r="J108" i="98"/>
  <c r="I31" i="82"/>
  <c r="I33" i="64"/>
  <c r="I109" i="26"/>
  <c r="H109" i="26"/>
  <c r="J108" i="97"/>
  <c r="D110" i="98"/>
  <c r="G109" i="98"/>
  <c r="E110" i="98"/>
  <c r="D110" i="97"/>
  <c r="G109" i="97"/>
  <c r="E110" i="97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H31" i="80"/>
  <c r="I31" i="80" s="1"/>
  <c r="D32" i="80"/>
  <c r="E32" i="80"/>
  <c r="F32" i="82"/>
  <c r="B32" i="82"/>
  <c r="I31" i="75"/>
  <c r="J108" i="94"/>
  <c r="G29" i="94"/>
  <c r="D110" i="94"/>
  <c r="G10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F35" i="36"/>
  <c r="I28" i="93" l="1"/>
  <c r="G29" i="99"/>
  <c r="I29" i="99"/>
  <c r="G31" i="97"/>
  <c r="H31" i="97"/>
  <c r="G35" i="36"/>
  <c r="F29" i="98"/>
  <c r="G29" i="98" s="1"/>
  <c r="B29" i="98"/>
  <c r="D30" i="99"/>
  <c r="E30" i="99"/>
  <c r="E32" i="97"/>
  <c r="F32" i="97" s="1"/>
  <c r="B32" i="97"/>
  <c r="D110" i="25"/>
  <c r="G109" i="25"/>
  <c r="J108" i="25"/>
  <c r="D110" i="99"/>
  <c r="G109" i="99"/>
  <c r="E110" i="99"/>
  <c r="J108" i="99"/>
  <c r="G40" i="69"/>
  <c r="I40" i="69" s="1"/>
  <c r="B110" i="26"/>
  <c r="I29" i="94"/>
  <c r="G39" i="30"/>
  <c r="I39" i="30" s="1"/>
  <c r="J109" i="26"/>
  <c r="H109" i="98"/>
  <c r="I109" i="98"/>
  <c r="I109" i="97"/>
  <c r="H109" i="97"/>
  <c r="F110" i="98"/>
  <c r="B110" i="98"/>
  <c r="F110" i="97"/>
  <c r="B110" i="97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F32" i="80"/>
  <c r="G32" i="80" s="1"/>
  <c r="B32" i="80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36" i="73"/>
  <c r="H30" i="25"/>
  <c r="N6" i="25" s="1"/>
  <c r="D31" i="25"/>
  <c r="E31" i="25" s="1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D39" i="19"/>
  <c r="E39" i="19"/>
  <c r="E31" i="83"/>
  <c r="D31" i="83"/>
  <c r="E40" i="34"/>
  <c r="D40" i="34"/>
  <c r="G39" i="34"/>
  <c r="I39" i="34" s="1"/>
  <c r="G30" i="25"/>
  <c r="N5" i="25" s="1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J117" i="22"/>
  <c r="J109" i="91"/>
  <c r="J116" i="73"/>
  <c r="D30" i="13"/>
  <c r="E30" i="13" s="1"/>
  <c r="H29" i="13"/>
  <c r="G29" i="13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B111" i="95"/>
  <c r="F111" i="95"/>
  <c r="D116" i="55"/>
  <c r="G115" i="55"/>
  <c r="E116" i="55"/>
  <c r="I109" i="96"/>
  <c r="H109" i="96"/>
  <c r="E27" i="36"/>
  <c r="I31" i="97" l="1"/>
  <c r="D33" i="97"/>
  <c r="H32" i="97"/>
  <c r="G32" i="97"/>
  <c r="I31" i="88"/>
  <c r="F30" i="99"/>
  <c r="G30" i="99" s="1"/>
  <c r="B30" i="99"/>
  <c r="D30" i="98"/>
  <c r="E30" i="98"/>
  <c r="H29" i="98"/>
  <c r="I29" i="98" s="1"/>
  <c r="H109" i="25"/>
  <c r="I109" i="25"/>
  <c r="N7" i="25"/>
  <c r="E110" i="25"/>
  <c r="F110" i="25"/>
  <c r="B110" i="25"/>
  <c r="H109" i="99"/>
  <c r="I109" i="99"/>
  <c r="F110" i="99"/>
  <c r="B110" i="99"/>
  <c r="G29" i="93"/>
  <c r="I29" i="93" s="1"/>
  <c r="G34" i="61"/>
  <c r="I34" i="61" s="1"/>
  <c r="I36" i="58"/>
  <c r="D111" i="97"/>
  <c r="G110" i="97"/>
  <c r="E111" i="97"/>
  <c r="J109" i="97"/>
  <c r="E111" i="26"/>
  <c r="F111" i="26" s="1"/>
  <c r="B111" i="26"/>
  <c r="J109" i="98"/>
  <c r="H110" i="26"/>
  <c r="I110" i="26"/>
  <c r="D111" i="98"/>
  <c r="G110" i="98"/>
  <c r="E111" i="98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H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I35" i="57" s="1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H111" i="83"/>
  <c r="I111" i="83"/>
  <c r="I109" i="33"/>
  <c r="N88" i="33" s="1"/>
  <c r="H109" i="33"/>
  <c r="M88" i="33" s="1"/>
  <c r="M89" i="33" s="1"/>
  <c r="I112" i="77"/>
  <c r="H112" i="77"/>
  <c r="I110" i="93"/>
  <c r="H110" i="93"/>
  <c r="I35" i="36"/>
  <c r="F27" i="36"/>
  <c r="B32" i="33" l="1"/>
  <c r="J109" i="99"/>
  <c r="H30" i="99"/>
  <c r="I30" i="99" s="1"/>
  <c r="F32" i="33"/>
  <c r="H32" i="33" s="1"/>
  <c r="I40" i="23"/>
  <c r="I32" i="97"/>
  <c r="F30" i="98"/>
  <c r="G30" i="98" s="1"/>
  <c r="B30" i="98"/>
  <c r="D31" i="99"/>
  <c r="E31" i="99"/>
  <c r="E33" i="97"/>
  <c r="F33" i="97" s="1"/>
  <c r="B33" i="97"/>
  <c r="G27" i="36"/>
  <c r="G110" i="25"/>
  <c r="D111" i="25"/>
  <c r="J109" i="25"/>
  <c r="G110" i="99"/>
  <c r="E111" i="99"/>
  <c r="D111" i="99"/>
  <c r="G34" i="65"/>
  <c r="I34" i="65" s="1"/>
  <c r="I31" i="91"/>
  <c r="H110" i="98"/>
  <c r="I110" i="98"/>
  <c r="F111" i="98"/>
  <c r="B111" i="98"/>
  <c r="H110" i="97"/>
  <c r="I110" i="97"/>
  <c r="J110" i="26"/>
  <c r="G111" i="26"/>
  <c r="D112" i="26"/>
  <c r="F111" i="97"/>
  <c r="B111" i="97"/>
  <c r="O88" i="33"/>
  <c r="O89" i="33" s="1"/>
  <c r="N89" i="33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I30" i="26" s="1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D33" i="33"/>
  <c r="F40" i="18"/>
  <c r="B40" i="18"/>
  <c r="D39" i="20"/>
  <c r="E39" i="20"/>
  <c r="H30" i="13"/>
  <c r="D32" i="87"/>
  <c r="E32" i="87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G32" i="33" l="1"/>
  <c r="G31" i="94"/>
  <c r="D34" i="97"/>
  <c r="H33" i="97"/>
  <c r="G33" i="97"/>
  <c r="F31" i="99"/>
  <c r="D32" i="99" s="1"/>
  <c r="B31" i="99"/>
  <c r="D31" i="98"/>
  <c r="E31" i="98"/>
  <c r="H30" i="98"/>
  <c r="I30" i="98" s="1"/>
  <c r="E111" i="25"/>
  <c r="F111" i="25"/>
  <c r="B111" i="25"/>
  <c r="I110" i="25"/>
  <c r="H110" i="25"/>
  <c r="M88" i="25" s="1"/>
  <c r="M89" i="25" s="1"/>
  <c r="F111" i="99"/>
  <c r="B111" i="99"/>
  <c r="H110" i="99"/>
  <c r="I110" i="99"/>
  <c r="J110" i="97"/>
  <c r="J110" i="98"/>
  <c r="I30" i="95"/>
  <c r="G30" i="96"/>
  <c r="I30" i="96" s="1"/>
  <c r="G36" i="54"/>
  <c r="I36" i="54" s="1"/>
  <c r="G39" i="41"/>
  <c r="I39" i="41" s="1"/>
  <c r="E112" i="26"/>
  <c r="F112" i="26" s="1"/>
  <c r="B112" i="26"/>
  <c r="D112" i="98"/>
  <c r="G111" i="98"/>
  <c r="E112" i="98"/>
  <c r="D112" i="97"/>
  <c r="G111" i="97"/>
  <c r="E112" i="97"/>
  <c r="H111" i="26"/>
  <c r="M88" i="26" s="1"/>
  <c r="I111" i="26"/>
  <c r="I31" i="94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H33" i="80"/>
  <c r="I33" i="80" s="1"/>
  <c r="D34" i="80"/>
  <c r="E34" i="80"/>
  <c r="I32" i="86"/>
  <c r="H38" i="44"/>
  <c r="I38" i="44" s="1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D40" i="43"/>
  <c r="E40" i="43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H39" i="43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B33" i="33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I32" i="33"/>
  <c r="H40" i="18"/>
  <c r="E33" i="33"/>
  <c r="F33" i="33" s="1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D113" i="82"/>
  <c r="G112" i="82"/>
  <c r="E113" i="82"/>
  <c r="I110" i="13"/>
  <c r="H110" i="13"/>
  <c r="I27" i="36"/>
  <c r="E32" i="99" l="1"/>
  <c r="F32" i="99" s="1"/>
  <c r="G32" i="99" s="1"/>
  <c r="B32" i="99"/>
  <c r="H31" i="99"/>
  <c r="F31" i="98"/>
  <c r="B31" i="98"/>
  <c r="G31" i="99"/>
  <c r="I33" i="97"/>
  <c r="E34" i="97"/>
  <c r="F34" i="97" s="1"/>
  <c r="D35" i="97" s="1"/>
  <c r="B34" i="97"/>
  <c r="N88" i="25"/>
  <c r="J110" i="25"/>
  <c r="G111" i="25"/>
  <c r="D112" i="25"/>
  <c r="J110" i="99"/>
  <c r="E112" i="99"/>
  <c r="D112" i="99"/>
  <c r="G111" i="99"/>
  <c r="H36" i="56"/>
  <c r="I36" i="56" s="1"/>
  <c r="I39" i="43"/>
  <c r="H111" i="98"/>
  <c r="I111" i="98"/>
  <c r="H111" i="97"/>
  <c r="I111" i="97"/>
  <c r="F112" i="98"/>
  <c r="B112" i="98"/>
  <c r="N88" i="26"/>
  <c r="J111" i="26"/>
  <c r="B112" i="97"/>
  <c r="F112" i="97"/>
  <c r="M89" i="26"/>
  <c r="N18" i="2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G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I111" i="94"/>
  <c r="H111" i="94"/>
  <c r="B33" i="91"/>
  <c r="F33" i="91"/>
  <c r="H38" i="58"/>
  <c r="E39" i="58"/>
  <c r="G38" i="58"/>
  <c r="D39" i="58"/>
  <c r="H35" i="65"/>
  <c r="E112" i="94"/>
  <c r="F112" i="94" s="1"/>
  <c r="B112" i="94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G31" i="26"/>
  <c r="N5" i="26" s="1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J111" i="89"/>
  <c r="J117" i="56"/>
  <c r="J117" i="45"/>
  <c r="D34" i="33"/>
  <c r="H33" i="33"/>
  <c r="G33" i="33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I28" i="36"/>
  <c r="E28" i="36"/>
  <c r="I35" i="65" l="1"/>
  <c r="H32" i="26"/>
  <c r="I32" i="25"/>
  <c r="I40" i="3"/>
  <c r="H36" i="66"/>
  <c r="I36" i="66" s="1"/>
  <c r="G34" i="97"/>
  <c r="D32" i="98"/>
  <c r="E32" i="98"/>
  <c r="E35" i="97"/>
  <c r="F35" i="97" s="1"/>
  <c r="D36" i="97" s="1"/>
  <c r="B35" i="97"/>
  <c r="H31" i="98"/>
  <c r="I31" i="99"/>
  <c r="D33" i="99"/>
  <c r="E33" i="99"/>
  <c r="H34" i="97"/>
  <c r="G31" i="98"/>
  <c r="H32" i="99"/>
  <c r="I32" i="99" s="1"/>
  <c r="E93" i="36"/>
  <c r="M19" i="1"/>
  <c r="H111" i="25"/>
  <c r="I111" i="25"/>
  <c r="E112" i="25"/>
  <c r="F112" i="25" s="1"/>
  <c r="B112" i="25"/>
  <c r="I31" i="26"/>
  <c r="N6" i="26"/>
  <c r="N89" i="25"/>
  <c r="O88" i="25"/>
  <c r="O89" i="25" s="1"/>
  <c r="I111" i="99"/>
  <c r="H111" i="99"/>
  <c r="F112" i="99"/>
  <c r="B112" i="99"/>
  <c r="H34" i="90"/>
  <c r="I34" i="90" s="1"/>
  <c r="J111" i="97"/>
  <c r="G34" i="80"/>
  <c r="I34" i="80" s="1"/>
  <c r="J111" i="98"/>
  <c r="I93" i="36"/>
  <c r="N19" i="2"/>
  <c r="N20" i="2" s="1"/>
  <c r="R134" i="2"/>
  <c r="I112" i="26"/>
  <c r="H112" i="26"/>
  <c r="D113" i="97"/>
  <c r="E113" i="97" s="1"/>
  <c r="G112" i="97"/>
  <c r="N89" i="26"/>
  <c r="O18" i="2"/>
  <c r="P18" i="2" s="1"/>
  <c r="P19" i="2" s="1"/>
  <c r="O88" i="26"/>
  <c r="O89" i="26" s="1"/>
  <c r="E113" i="26"/>
  <c r="F113" i="26" s="1"/>
  <c r="B113" i="26"/>
  <c r="G112" i="98"/>
  <c r="D113" i="98"/>
  <c r="E113" i="98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I32" i="26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B115" i="76"/>
  <c r="F115" i="76"/>
  <c r="I111" i="33"/>
  <c r="H111" i="33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B33" i="26" l="1"/>
  <c r="F33" i="26"/>
  <c r="G33" i="26" s="1"/>
  <c r="G42" i="30"/>
  <c r="I34" i="97"/>
  <c r="I31" i="98"/>
  <c r="J111" i="99"/>
  <c r="H35" i="97"/>
  <c r="F33" i="99"/>
  <c r="D34" i="99" s="1"/>
  <c r="B33" i="99"/>
  <c r="G35" i="97"/>
  <c r="E36" i="97"/>
  <c r="F36" i="97" s="1"/>
  <c r="D37" i="97" s="1"/>
  <c r="B36" i="97"/>
  <c r="B32" i="98"/>
  <c r="F32" i="98"/>
  <c r="H32" i="98" s="1"/>
  <c r="G112" i="25"/>
  <c r="D113" i="25"/>
  <c r="R132" i="1"/>
  <c r="M20" i="1"/>
  <c r="N19" i="1"/>
  <c r="N7" i="26"/>
  <c r="J111" i="25"/>
  <c r="D113" i="99"/>
  <c r="G112" i="99"/>
  <c r="E113" i="99"/>
  <c r="J112" i="26"/>
  <c r="P20" i="2"/>
  <c r="F113" i="98"/>
  <c r="B113" i="98"/>
  <c r="H112" i="97"/>
  <c r="I112" i="97"/>
  <c r="H112" i="98"/>
  <c r="I112" i="98"/>
  <c r="R135" i="2"/>
  <c r="O19" i="2"/>
  <c r="B113" i="97"/>
  <c r="F113" i="97"/>
  <c r="D114" i="26"/>
  <c r="G113" i="26"/>
  <c r="I94" i="3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3" i="26"/>
  <c r="H37" i="56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I33" i="25" s="1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I33" i="26"/>
  <c r="F38" i="57"/>
  <c r="G38" i="57" s="1"/>
  <c r="B38" i="57"/>
  <c r="D42" i="3"/>
  <c r="E42" i="3"/>
  <c r="E37" i="68"/>
  <c r="D37" i="68"/>
  <c r="B35" i="78"/>
  <c r="F35" i="78"/>
  <c r="G35" i="78" s="1"/>
  <c r="I37" i="64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I37" i="56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/>
  <c r="E38" i="64"/>
  <c r="D38" i="64"/>
  <c r="H42" i="71"/>
  <c r="I42" i="30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26"/>
  <c r="D34" i="87"/>
  <c r="E34" i="87"/>
  <c r="E41" i="20"/>
  <c r="D41" i="20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F28" i="36"/>
  <c r="G32" i="98" l="1"/>
  <c r="I32" i="98"/>
  <c r="G33" i="99"/>
  <c r="H36" i="97"/>
  <c r="G36" i="97"/>
  <c r="E34" i="99"/>
  <c r="F34" i="99" s="1"/>
  <c r="D35" i="99" s="1"/>
  <c r="B34" i="99"/>
  <c r="E37" i="97"/>
  <c r="F37" i="97" s="1"/>
  <c r="B37" i="97"/>
  <c r="D33" i="98"/>
  <c r="E33" i="98"/>
  <c r="H33" i="99"/>
  <c r="I35" i="97"/>
  <c r="F93" i="36"/>
  <c r="G28" i="36"/>
  <c r="G93" i="36" s="1"/>
  <c r="E113" i="25"/>
  <c r="F113" i="25" s="1"/>
  <c r="B113" i="25"/>
  <c r="R133" i="1"/>
  <c r="N20" i="1"/>
  <c r="O19" i="1"/>
  <c r="I112" i="25"/>
  <c r="H112" i="25"/>
  <c r="I112" i="99"/>
  <c r="H112" i="99"/>
  <c r="B113" i="99"/>
  <c r="F113" i="99"/>
  <c r="J112" i="97"/>
  <c r="I34" i="86"/>
  <c r="J112" i="98"/>
  <c r="E114" i="26"/>
  <c r="F114" i="26" s="1"/>
  <c r="B114" i="26"/>
  <c r="G113" i="97"/>
  <c r="D114" i="97"/>
  <c r="E114" i="97"/>
  <c r="I113" i="26"/>
  <c r="H113" i="26"/>
  <c r="D114" i="98"/>
  <c r="G113" i="98"/>
  <c r="E114" i="98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D36" i="80"/>
  <c r="E36" i="80"/>
  <c r="B34" i="25"/>
  <c r="E34" i="25"/>
  <c r="F34" i="25" s="1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G113" i="94"/>
  <c r="D114" i="94"/>
  <c r="B114" i="94" s="1"/>
  <c r="H41" i="21"/>
  <c r="I41" i="21" s="1"/>
  <c r="H38" i="53"/>
  <c r="E39" i="53"/>
  <c r="D39" i="53"/>
  <c r="J112" i="94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3" i="13"/>
  <c r="B113" i="13"/>
  <c r="I33" i="99" l="1"/>
  <c r="J112" i="25"/>
  <c r="D38" i="97"/>
  <c r="H37" i="97"/>
  <c r="G37" i="97"/>
  <c r="E35" i="99"/>
  <c r="F35" i="99" s="1"/>
  <c r="B35" i="99"/>
  <c r="H34" i="99"/>
  <c r="G34" i="99"/>
  <c r="F33" i="98"/>
  <c r="B33" i="98"/>
  <c r="I36" i="97"/>
  <c r="G113" i="25"/>
  <c r="D114" i="25"/>
  <c r="R134" i="1"/>
  <c r="O20" i="1"/>
  <c r="D114" i="99"/>
  <c r="G113" i="99"/>
  <c r="E114" i="99"/>
  <c r="J112" i="99"/>
  <c r="I43" i="70"/>
  <c r="I37" i="60"/>
  <c r="I43" i="23"/>
  <c r="B114" i="98"/>
  <c r="F114" i="98"/>
  <c r="I113" i="97"/>
  <c r="H113" i="97"/>
  <c r="J113" i="26"/>
  <c r="F114" i="97"/>
  <c r="B114" i="97"/>
  <c r="H113" i="98"/>
  <c r="I113" i="98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H33" i="93" s="1"/>
  <c r="G34" i="25"/>
  <c r="D35" i="25"/>
  <c r="H34" i="25"/>
  <c r="G36" i="82"/>
  <c r="I36" i="82" s="1"/>
  <c r="I33" i="92"/>
  <c r="H44" i="69"/>
  <c r="I44" i="69" s="1"/>
  <c r="G33" i="95"/>
  <c r="I33" i="95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I37" i="65" s="1"/>
  <c r="B38" i="66"/>
  <c r="F38" i="66"/>
  <c r="H38" i="66" s="1"/>
  <c r="H36" i="75"/>
  <c r="I36" i="75" s="1"/>
  <c r="E37" i="75"/>
  <c r="D37" i="75"/>
  <c r="I38" i="53"/>
  <c r="I113" i="94"/>
  <c r="H113" i="94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G34" i="26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I41" i="20" l="1"/>
  <c r="I34" i="99"/>
  <c r="D36" i="99"/>
  <c r="E36" i="99"/>
  <c r="H35" i="99"/>
  <c r="G35" i="99"/>
  <c r="D34" i="98"/>
  <c r="E34" i="98"/>
  <c r="H33" i="98"/>
  <c r="I37" i="97"/>
  <c r="G33" i="98"/>
  <c r="E38" i="97"/>
  <c r="F38" i="97" s="1"/>
  <c r="D39" i="97" s="1"/>
  <c r="B38" i="97"/>
  <c r="E114" i="25"/>
  <c r="F114" i="25" s="1"/>
  <c r="B114" i="25"/>
  <c r="I34" i="25"/>
  <c r="H113" i="25"/>
  <c r="I113" i="25"/>
  <c r="J113" i="25" s="1"/>
  <c r="H113" i="99"/>
  <c r="I113" i="99"/>
  <c r="F114" i="99"/>
  <c r="B114" i="99"/>
  <c r="G33" i="93"/>
  <c r="I33" i="93" s="1"/>
  <c r="I35" i="88"/>
  <c r="G39" i="57"/>
  <c r="I41" i="42"/>
  <c r="I114" i="26"/>
  <c r="H114" i="26"/>
  <c r="J113" i="97"/>
  <c r="B115" i="26"/>
  <c r="E115" i="26"/>
  <c r="F115" i="26" s="1"/>
  <c r="G114" i="97"/>
  <c r="D115" i="97"/>
  <c r="E115" i="97"/>
  <c r="D115" i="98"/>
  <c r="G114" i="98"/>
  <c r="E115" i="98"/>
  <c r="J113" i="98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J113" i="94"/>
  <c r="B35" i="25"/>
  <c r="E35" i="25"/>
  <c r="F35" i="25" s="1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G114" i="94"/>
  <c r="D115" i="94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I33" i="13"/>
  <c r="G38" i="59"/>
  <c r="I38" i="59" s="1"/>
  <c r="I39" i="57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I33" i="98" l="1"/>
  <c r="J113" i="99"/>
  <c r="H34" i="95"/>
  <c r="E39" i="97"/>
  <c r="F39" i="97" s="1"/>
  <c r="D40" i="97" s="1"/>
  <c r="B39" i="97"/>
  <c r="I35" i="99"/>
  <c r="H38" i="97"/>
  <c r="G38" i="97"/>
  <c r="F34" i="98"/>
  <c r="G34" i="98" s="1"/>
  <c r="B34" i="98"/>
  <c r="F36" i="99"/>
  <c r="G36" i="99" s="1"/>
  <c r="B36" i="99"/>
  <c r="D115" i="25"/>
  <c r="G114" i="25"/>
  <c r="E115" i="99"/>
  <c r="D115" i="99"/>
  <c r="G114" i="99"/>
  <c r="I35" i="84"/>
  <c r="I43" i="24"/>
  <c r="J114" i="26"/>
  <c r="B115" i="97"/>
  <c r="F115" i="97"/>
  <c r="H114" i="98"/>
  <c r="I114" i="98"/>
  <c r="I114" i="97"/>
  <c r="H114" i="97"/>
  <c r="F115" i="98"/>
  <c r="B115" i="98"/>
  <c r="G115" i="26"/>
  <c r="D116" i="26"/>
  <c r="I34" i="95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H35" i="26"/>
  <c r="I35" i="26" s="1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E115" i="94"/>
  <c r="F115" i="94" s="1"/>
  <c r="B115" i="94"/>
  <c r="B39" i="66"/>
  <c r="F39" i="66"/>
  <c r="H39" i="66" s="1"/>
  <c r="B36" i="91"/>
  <c r="F36" i="91"/>
  <c r="G36" i="91" s="1"/>
  <c r="H38" i="65"/>
  <c r="E38" i="75"/>
  <c r="D38" i="75"/>
  <c r="E43" i="42"/>
  <c r="D43" i="42"/>
  <c r="H114" i="94"/>
  <c r="I114" i="94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I43" i="19" s="1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89"/>
  <c r="J121" i="41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H36" i="99" l="1"/>
  <c r="I36" i="99" s="1"/>
  <c r="H34" i="98"/>
  <c r="I34" i="98" s="1"/>
  <c r="G39" i="97"/>
  <c r="I38" i="97"/>
  <c r="E40" i="97"/>
  <c r="F40" i="97" s="1"/>
  <c r="D41" i="97" s="1"/>
  <c r="B40" i="97"/>
  <c r="D37" i="99"/>
  <c r="E37" i="99"/>
  <c r="D35" i="98"/>
  <c r="E35" i="98"/>
  <c r="H39" i="97"/>
  <c r="I114" i="25"/>
  <c r="H114" i="25"/>
  <c r="E115" i="25"/>
  <c r="F115" i="25"/>
  <c r="B115" i="25"/>
  <c r="H114" i="99"/>
  <c r="I114" i="99"/>
  <c r="F115" i="99"/>
  <c r="B115" i="99"/>
  <c r="I38" i="65"/>
  <c r="J114" i="97"/>
  <c r="J114" i="98"/>
  <c r="D116" i="98"/>
  <c r="G115" i="98"/>
  <c r="E116" i="98"/>
  <c r="B116" i="26"/>
  <c r="E116" i="26"/>
  <c r="F116" i="26" s="1"/>
  <c r="D116" i="97"/>
  <c r="E116" i="97" s="1"/>
  <c r="G115" i="97"/>
  <c r="H115" i="26"/>
  <c r="I115" i="26"/>
  <c r="G35" i="92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D116" i="94"/>
  <c r="B116" i="94" s="1"/>
  <c r="G115" i="94"/>
  <c r="G45" i="23"/>
  <c r="I45" i="23" s="1"/>
  <c r="D46" i="23"/>
  <c r="E46" i="23" s="1"/>
  <c r="D38" i="90"/>
  <c r="E38" i="90"/>
  <c r="E116" i="94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I45" i="70"/>
  <c r="F37" i="88"/>
  <c r="H37" i="88" s="1"/>
  <c r="B37" i="88"/>
  <c r="G43" i="17"/>
  <c r="F46" i="69"/>
  <c r="B46" i="69"/>
  <c r="I45" i="31"/>
  <c r="I35" i="92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I44" i="18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J114" i="99" l="1"/>
  <c r="I34" i="96"/>
  <c r="I39" i="97"/>
  <c r="G38" i="75"/>
  <c r="I38" i="75" s="1"/>
  <c r="I54" i="35"/>
  <c r="F37" i="99"/>
  <c r="D38" i="99" s="1"/>
  <c r="B37" i="99"/>
  <c r="E41" i="97"/>
  <c r="F41" i="97" s="1"/>
  <c r="D42" i="97" s="1"/>
  <c r="B41" i="97"/>
  <c r="H40" i="97"/>
  <c r="F35" i="98"/>
  <c r="H35" i="98" s="1"/>
  <c r="B35" i="98"/>
  <c r="G40" i="97"/>
  <c r="G115" i="25"/>
  <c r="D116" i="25"/>
  <c r="J115" i="26"/>
  <c r="J114" i="25"/>
  <c r="D116" i="99"/>
  <c r="G115" i="99"/>
  <c r="E116" i="99"/>
  <c r="I43" i="17"/>
  <c r="H115" i="97"/>
  <c r="I115" i="97"/>
  <c r="F116" i="94"/>
  <c r="B116" i="97"/>
  <c r="F116" i="97"/>
  <c r="H115" i="98"/>
  <c r="I115" i="98"/>
  <c r="G116" i="26"/>
  <c r="D117" i="26"/>
  <c r="F116" i="98"/>
  <c r="B116" i="98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G36" i="25"/>
  <c r="H36" i="25"/>
  <c r="D37" i="25"/>
  <c r="B37" i="25" s="1"/>
  <c r="B38" i="80"/>
  <c r="F38" i="80"/>
  <c r="G38" i="80" s="1"/>
  <c r="F36" i="94"/>
  <c r="H36" i="94" s="1"/>
  <c r="B36" i="94"/>
  <c r="G39" i="65"/>
  <c r="I39" i="65" s="1"/>
  <c r="G38" i="82"/>
  <c r="E39" i="82"/>
  <c r="D39" i="82"/>
  <c r="G36" i="26"/>
  <c r="I36" i="26" s="1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 s="1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 s="1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J115" i="98" l="1"/>
  <c r="G36" i="94"/>
  <c r="I36" i="94" s="1"/>
  <c r="I38" i="82"/>
  <c r="G37" i="99"/>
  <c r="D36" i="98"/>
  <c r="E36" i="98"/>
  <c r="I40" i="97"/>
  <c r="E42" i="97"/>
  <c r="F42" i="97" s="1"/>
  <c r="B42" i="97"/>
  <c r="G35" i="98"/>
  <c r="I35" i="98" s="1"/>
  <c r="H41" i="97"/>
  <c r="E38" i="99"/>
  <c r="F38" i="99" s="1"/>
  <c r="B38" i="99"/>
  <c r="G41" i="97"/>
  <c r="H37" i="99"/>
  <c r="E116" i="25"/>
  <c r="F116" i="25" s="1"/>
  <c r="B116" i="25"/>
  <c r="I36" i="25"/>
  <c r="I115" i="25"/>
  <c r="H115" i="25"/>
  <c r="H115" i="99"/>
  <c r="I115" i="99"/>
  <c r="B116" i="99"/>
  <c r="F116" i="99"/>
  <c r="I37" i="85"/>
  <c r="G41" i="57"/>
  <c r="J115" i="97"/>
  <c r="D117" i="94"/>
  <c r="G116" i="94"/>
  <c r="D117" i="98"/>
  <c r="G116" i="98"/>
  <c r="E117" i="98"/>
  <c r="H116" i="26"/>
  <c r="I116" i="26"/>
  <c r="E117" i="26"/>
  <c r="F117" i="26" s="1"/>
  <c r="B117" i="26"/>
  <c r="D117" i="97"/>
  <c r="E117" i="97" s="1"/>
  <c r="G116" i="97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J115" i="94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G46" i="23"/>
  <c r="D47" i="23"/>
  <c r="E47" i="23" s="1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B36" i="95"/>
  <c r="F36" i="95"/>
  <c r="H36" i="95" s="1"/>
  <c r="D45" i="43"/>
  <c r="E45" i="43" s="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 s="1"/>
  <c r="F45" i="19"/>
  <c r="G45" i="19" s="1"/>
  <c r="B45" i="19"/>
  <c r="F41" i="64"/>
  <c r="G41" i="64" s="1"/>
  <c r="B41" i="64"/>
  <c r="D46" i="32"/>
  <c r="E46" i="32" s="1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 s="1"/>
  <c r="B37" i="83"/>
  <c r="F37" i="83"/>
  <c r="G37" i="83" s="1"/>
  <c r="E37" i="92"/>
  <c r="D37" i="92"/>
  <c r="F46" i="30"/>
  <c r="G46" i="30" s="1"/>
  <c r="B46" i="30"/>
  <c r="I41" i="57"/>
  <c r="D41" i="63"/>
  <c r="E41" i="63"/>
  <c r="H36" i="92"/>
  <c r="B45" i="3"/>
  <c r="F45" i="3"/>
  <c r="G45" i="3" s="1"/>
  <c r="E42" i="54"/>
  <c r="D42" i="54"/>
  <c r="D45" i="17"/>
  <c r="E45" i="17" s="1"/>
  <c r="E42" i="57"/>
  <c r="D42" i="57"/>
  <c r="E39" i="79"/>
  <c r="D39" i="79"/>
  <c r="H43" i="73"/>
  <c r="I43" i="73" s="1"/>
  <c r="D44" i="73"/>
  <c r="E44" i="73"/>
  <c r="H40" i="63"/>
  <c r="I40" i="63" s="1"/>
  <c r="H44" i="43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 s="1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D46" i="18"/>
  <c r="E46" i="18" s="1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I37" i="99" l="1"/>
  <c r="I37" i="81"/>
  <c r="D43" i="97"/>
  <c r="B43" i="97" s="1"/>
  <c r="G42" i="97"/>
  <c r="I41" i="97"/>
  <c r="D39" i="99"/>
  <c r="E39" i="99"/>
  <c r="G38" i="99"/>
  <c r="H38" i="99"/>
  <c r="E43" i="97"/>
  <c r="H42" i="97"/>
  <c r="F36" i="98"/>
  <c r="B36" i="98"/>
  <c r="I43" i="44"/>
  <c r="D117" i="25"/>
  <c r="G116" i="25"/>
  <c r="J116" i="26"/>
  <c r="J115" i="25"/>
  <c r="D117" i="99"/>
  <c r="G116" i="99"/>
  <c r="E117" i="99"/>
  <c r="J115" i="99"/>
  <c r="I44" i="43"/>
  <c r="I44" i="41"/>
  <c r="I37" i="84"/>
  <c r="I44" i="21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G36" i="95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36" i="95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 s="1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 s="1"/>
  <c r="B38" i="81"/>
  <c r="F38" i="81"/>
  <c r="H38" i="81" s="1"/>
  <c r="H42" i="72"/>
  <c r="I42" i="72" s="1"/>
  <c r="E43" i="72"/>
  <c r="D43" i="72"/>
  <c r="B47" i="27"/>
  <c r="F47" i="27"/>
  <c r="I36" i="92"/>
  <c r="D48" i="69"/>
  <c r="E48" i="69" s="1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D47" i="34"/>
  <c r="E47" i="34" s="1"/>
  <c r="F41" i="60"/>
  <c r="H41" i="60" s="1"/>
  <c r="B41" i="60"/>
  <c r="D47" i="30"/>
  <c r="E47" i="30" s="1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I41" i="64"/>
  <c r="B45" i="21"/>
  <c r="F45" i="21"/>
  <c r="H45" i="21" s="1"/>
  <c r="D42" i="56"/>
  <c r="E42" i="56"/>
  <c r="G47" i="69"/>
  <c r="G46" i="71"/>
  <c r="I46" i="71" s="1"/>
  <c r="D47" i="71"/>
  <c r="E47" i="71" s="1"/>
  <c r="D39" i="88"/>
  <c r="E39" i="88"/>
  <c r="H43" i="45"/>
  <c r="F42" i="54"/>
  <c r="H42" i="54" s="1"/>
  <c r="B42" i="54"/>
  <c r="B37" i="92"/>
  <c r="F37" i="92"/>
  <c r="H37" i="92" s="1"/>
  <c r="H40" i="68"/>
  <c r="D48" i="31"/>
  <c r="E48" i="31" s="1"/>
  <c r="D49" i="28"/>
  <c r="E49" i="28"/>
  <c r="D46" i="19"/>
  <c r="E46" i="19" s="1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H119" i="67"/>
  <c r="I119" i="67"/>
  <c r="D119" i="83"/>
  <c r="E119" i="83"/>
  <c r="G118" i="83"/>
  <c r="D120" i="76"/>
  <c r="G119" i="76"/>
  <c r="E120" i="76"/>
  <c r="E125" i="42"/>
  <c r="D125" i="42"/>
  <c r="G124" i="42"/>
  <c r="I42" i="97" l="1"/>
  <c r="I38" i="99"/>
  <c r="F43" i="97"/>
  <c r="G43" i="97" s="1"/>
  <c r="I37" i="25"/>
  <c r="D37" i="98"/>
  <c r="E37" i="98"/>
  <c r="H36" i="98"/>
  <c r="D44" i="97"/>
  <c r="E44" i="97" s="1"/>
  <c r="G36" i="98"/>
  <c r="F39" i="99"/>
  <c r="B39" i="99"/>
  <c r="H116" i="25"/>
  <c r="I116" i="25"/>
  <c r="E117" i="25"/>
  <c r="F117" i="25" s="1"/>
  <c r="B117" i="25"/>
  <c r="H116" i="99"/>
  <c r="I116" i="99"/>
  <c r="B117" i="99"/>
  <c r="F117" i="99"/>
  <c r="G47" i="70"/>
  <c r="I47" i="70" s="1"/>
  <c r="H45" i="17"/>
  <c r="I45" i="17" s="1"/>
  <c r="I40" i="65"/>
  <c r="G42" i="57"/>
  <c r="I42" i="57" s="1"/>
  <c r="H42" i="46"/>
  <c r="I42" i="46" s="1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H37" i="89"/>
  <c r="I37" i="89" s="1"/>
  <c r="H39" i="80"/>
  <c r="I39" i="80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D40" i="80"/>
  <c r="E40" i="80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 s="1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H46" i="32"/>
  <c r="I46" i="32" s="1"/>
  <c r="G47" i="27"/>
  <c r="H47" i="27"/>
  <c r="D48" i="27"/>
  <c r="E48" i="27" s="1"/>
  <c r="H44" i="44"/>
  <c r="G36" i="96"/>
  <c r="I36" i="96" s="1"/>
  <c r="E37" i="96"/>
  <c r="D37" i="96"/>
  <c r="D46" i="22"/>
  <c r="E46" i="22" s="1"/>
  <c r="I44" i="20"/>
  <c r="I36" i="13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 s="1"/>
  <c r="D46" i="43"/>
  <c r="E46" i="43" s="1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D46" i="17"/>
  <c r="E46" i="17" s="1"/>
  <c r="F42" i="64"/>
  <c r="H42" i="64" s="1"/>
  <c r="B42" i="64"/>
  <c r="B47" i="30"/>
  <c r="F47" i="30"/>
  <c r="H47" i="30" s="1"/>
  <c r="D47" i="32"/>
  <c r="E47" i="32" s="1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D48" i="70"/>
  <c r="E48" i="70" s="1"/>
  <c r="D42" i="60"/>
  <c r="E42" i="60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D47" i="18"/>
  <c r="E47" i="18" s="1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H43" i="97" l="1"/>
  <c r="I43" i="97" s="1"/>
  <c r="J116" i="25"/>
  <c r="J116" i="99"/>
  <c r="I36" i="98"/>
  <c r="D40" i="99"/>
  <c r="E40" i="99"/>
  <c r="F44" i="97"/>
  <c r="D45" i="97" s="1"/>
  <c r="B44" i="97"/>
  <c r="H39" i="99"/>
  <c r="G39" i="99"/>
  <c r="B37" i="98"/>
  <c r="F37" i="98"/>
  <c r="G37" i="98" s="1"/>
  <c r="G117" i="25"/>
  <c r="D118" i="25"/>
  <c r="E118" i="99"/>
  <c r="D118" i="99"/>
  <c r="G117" i="99"/>
  <c r="J117" i="26"/>
  <c r="F118" i="94"/>
  <c r="D119" i="94" s="1"/>
  <c r="E119" i="94" s="1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E45" i="58" s="1"/>
  <c r="H44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F42" i="60"/>
  <c r="H42" i="60" s="1"/>
  <c r="B42" i="60"/>
  <c r="D47" i="3"/>
  <c r="E47" i="3" s="1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D49" i="69"/>
  <c r="E49" i="69" s="1"/>
  <c r="B40" i="78"/>
  <c r="F40" i="78"/>
  <c r="H40" i="78" s="1"/>
  <c r="B45" i="73"/>
  <c r="F45" i="73"/>
  <c r="G45" i="73" s="1"/>
  <c r="G44" i="45"/>
  <c r="D45" i="45"/>
  <c r="E45" i="45" s="1"/>
  <c r="F47" i="32"/>
  <c r="G47" i="32" s="1"/>
  <c r="B47" i="32"/>
  <c r="F46" i="17"/>
  <c r="H46" i="17" s="1"/>
  <c r="B46" i="17"/>
  <c r="C55" i="17"/>
  <c r="D47" i="19"/>
  <c r="E47" i="19" s="1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 s="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D48" i="34"/>
  <c r="E48" i="34" s="1"/>
  <c r="H47" i="34"/>
  <c r="I47" i="34" s="1"/>
  <c r="G38" i="83"/>
  <c r="H46" i="3"/>
  <c r="I46" i="3" s="1"/>
  <c r="B43" i="54"/>
  <c r="F43" i="54"/>
  <c r="H43" i="54" s="1"/>
  <c r="H44" i="45"/>
  <c r="D48" i="30"/>
  <c r="E48" i="30" s="1"/>
  <c r="G42" i="64"/>
  <c r="I42" i="64" s="1"/>
  <c r="H42" i="56"/>
  <c r="H46" i="19"/>
  <c r="I46" i="19" s="1"/>
  <c r="F46" i="43"/>
  <c r="H46" i="43" s="1"/>
  <c r="B46" i="43"/>
  <c r="H38" i="83"/>
  <c r="D48" i="71"/>
  <c r="E48" i="71" s="1"/>
  <c r="J123" i="45"/>
  <c r="J121" i="62"/>
  <c r="J118" i="80"/>
  <c r="J117" i="91"/>
  <c r="J124" i="41"/>
  <c r="J122" i="54"/>
  <c r="J125" i="22"/>
  <c r="J124" i="73"/>
  <c r="D39" i="26"/>
  <c r="E39" i="26" s="1"/>
  <c r="D46" i="20"/>
  <c r="E46" i="20" s="1"/>
  <c r="J119" i="75"/>
  <c r="H59" i="35"/>
  <c r="B60" i="35"/>
  <c r="E60" i="35"/>
  <c r="F60" i="35" s="1"/>
  <c r="G59" i="35"/>
  <c r="B42" i="59"/>
  <c r="F42" i="59"/>
  <c r="H42" i="59" s="1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I44" i="45" l="1"/>
  <c r="B119" i="94"/>
  <c r="F119" i="94"/>
  <c r="G118" i="94"/>
  <c r="I118" i="94" s="1"/>
  <c r="I38" i="83"/>
  <c r="H37" i="98"/>
  <c r="I37" i="98" s="1"/>
  <c r="I39" i="99"/>
  <c r="E45" i="97"/>
  <c r="F45" i="97" s="1"/>
  <c r="D46" i="97" s="1"/>
  <c r="B45" i="97"/>
  <c r="D38" i="98"/>
  <c r="E38" i="98"/>
  <c r="H44" i="97"/>
  <c r="G44" i="97"/>
  <c r="B40" i="99"/>
  <c r="F40" i="99"/>
  <c r="D41" i="99" s="1"/>
  <c r="E118" i="25"/>
  <c r="F118" i="25" s="1"/>
  <c r="B118" i="25"/>
  <c r="H117" i="25"/>
  <c r="I117" i="25"/>
  <c r="H117" i="99"/>
  <c r="I117" i="99"/>
  <c r="F118" i="99"/>
  <c r="B118" i="99"/>
  <c r="I39" i="86"/>
  <c r="G46" i="17"/>
  <c r="I46" i="17" s="1"/>
  <c r="J117" i="98"/>
  <c r="G38" i="94"/>
  <c r="I38" i="94" s="1"/>
  <c r="H47" i="24"/>
  <c r="I47" i="24" s="1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H40" i="80"/>
  <c r="E41" i="80"/>
  <c r="D41" i="80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0" i="80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D49" i="23"/>
  <c r="E49" i="23" s="1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D47" i="22"/>
  <c r="E47" i="22" s="1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D46" i="44"/>
  <c r="E46" i="44" s="1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 s="1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 s="1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 s="1"/>
  <c r="D48" i="32"/>
  <c r="E48" i="32" s="1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B118" i="33"/>
  <c r="F118" i="33"/>
  <c r="I123" i="55"/>
  <c r="H123" i="55"/>
  <c r="H118" i="93"/>
  <c r="I118" i="93"/>
  <c r="B144" i="35"/>
  <c r="G143" i="35"/>
  <c r="E144" i="35"/>
  <c r="F144" i="35" s="1"/>
  <c r="E118" i="13"/>
  <c r="F118" i="13" s="1"/>
  <c r="G119" i="94"/>
  <c r="D120" i="94"/>
  <c r="E120" i="94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E119" i="93"/>
  <c r="F119" i="93" s="1"/>
  <c r="H117" i="13"/>
  <c r="I117" i="13"/>
  <c r="H127" i="24"/>
  <c r="I127" i="24"/>
  <c r="D130" i="28"/>
  <c r="G129" i="28"/>
  <c r="E130" i="28"/>
  <c r="H118" i="94" l="1"/>
  <c r="J118" i="94" s="1"/>
  <c r="E41" i="99"/>
  <c r="F41" i="99" s="1"/>
  <c r="G41" i="99" s="1"/>
  <c r="B41" i="99"/>
  <c r="E46" i="97"/>
  <c r="F46" i="97" s="1"/>
  <c r="D47" i="97" s="1"/>
  <c r="B46" i="97"/>
  <c r="B38" i="98"/>
  <c r="F38" i="98"/>
  <c r="H40" i="99"/>
  <c r="H45" i="97"/>
  <c r="G40" i="99"/>
  <c r="I44" i="97"/>
  <c r="G45" i="97"/>
  <c r="D119" i="25"/>
  <c r="G118" i="25"/>
  <c r="J118" i="26"/>
  <c r="J117" i="25"/>
  <c r="D119" i="99"/>
  <c r="G118" i="99"/>
  <c r="E119" i="99"/>
  <c r="J117" i="99"/>
  <c r="G46" i="39"/>
  <c r="I46" i="39" s="1"/>
  <c r="I39" i="84"/>
  <c r="H118" i="98"/>
  <c r="I118" i="98"/>
  <c r="G119" i="26"/>
  <c r="D120" i="26"/>
  <c r="F119" i="98"/>
  <c r="B119" i="98"/>
  <c r="H118" i="97"/>
  <c r="I118" i="97"/>
  <c r="B119" i="97"/>
  <c r="F119" i="97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H45" i="58"/>
  <c r="D46" i="58"/>
  <c r="E46" i="58" s="1"/>
  <c r="H45" i="55"/>
  <c r="I45" i="55" s="1"/>
  <c r="D46" i="55"/>
  <c r="E46" i="55" s="1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 s="1"/>
  <c r="F49" i="27"/>
  <c r="B49" i="27"/>
  <c r="H44" i="72"/>
  <c r="I44" i="72" s="1"/>
  <c r="D47" i="39"/>
  <c r="E47" i="39" s="1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D50" i="31"/>
  <c r="E50" i="31" s="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D50" i="69"/>
  <c r="E50" i="69" s="1"/>
  <c r="F46" i="74"/>
  <c r="H46" i="74" s="1"/>
  <c r="B46" i="74"/>
  <c r="F39" i="92"/>
  <c r="B39" i="92"/>
  <c r="D51" i="28"/>
  <c r="E51" i="28" s="1"/>
  <c r="D44" i="64"/>
  <c r="E44" i="64"/>
  <c r="G48" i="30"/>
  <c r="I48" i="30" s="1"/>
  <c r="D49" i="30"/>
  <c r="E49" i="30" s="1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D46" i="45"/>
  <c r="E46" i="45" s="1"/>
  <c r="H48" i="34"/>
  <c r="D49" i="34"/>
  <c r="E49" i="34" s="1"/>
  <c r="G48" i="34"/>
  <c r="H48" i="71"/>
  <c r="I48" i="71" s="1"/>
  <c r="D49" i="71"/>
  <c r="E49" i="71" s="1"/>
  <c r="J125" i="41"/>
  <c r="J122" i="62"/>
  <c r="J119" i="81"/>
  <c r="J118" i="89"/>
  <c r="J126" i="22"/>
  <c r="D40" i="26"/>
  <c r="D41" i="33"/>
  <c r="E41" i="33" s="1"/>
  <c r="D43" i="62"/>
  <c r="E43" i="62"/>
  <c r="D47" i="20"/>
  <c r="E47" i="20" s="1"/>
  <c r="H40" i="33"/>
  <c r="J126" i="21"/>
  <c r="H39" i="26"/>
  <c r="F48" i="18"/>
  <c r="B48" i="18"/>
  <c r="H42" i="62"/>
  <c r="D39" i="13"/>
  <c r="E39" i="13" s="1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E120" i="95"/>
  <c r="F120" i="95" s="1"/>
  <c r="J119" i="83"/>
  <c r="I119" i="82"/>
  <c r="H119" i="82"/>
  <c r="F120" i="94"/>
  <c r="B120" i="94"/>
  <c r="J118" i="93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J118" i="98" l="1"/>
  <c r="I40" i="99"/>
  <c r="I45" i="97"/>
  <c r="D39" i="98"/>
  <c r="E39" i="98"/>
  <c r="E47" i="97"/>
  <c r="F47" i="97" s="1"/>
  <c r="B47" i="97"/>
  <c r="H38" i="98"/>
  <c r="H46" i="97"/>
  <c r="D42" i="99"/>
  <c r="E42" i="99"/>
  <c r="G38" i="98"/>
  <c r="G46" i="97"/>
  <c r="H41" i="99"/>
  <c r="I41" i="99" s="1"/>
  <c r="I118" i="25"/>
  <c r="H118" i="25"/>
  <c r="E119" i="25"/>
  <c r="F119" i="25" s="1"/>
  <c r="B119" i="25"/>
  <c r="I118" i="99"/>
  <c r="H118" i="99"/>
  <c r="B119" i="99"/>
  <c r="F119" i="99"/>
  <c r="H44" i="46"/>
  <c r="I44" i="46" s="1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 s="1"/>
  <c r="H40" i="91"/>
  <c r="D41" i="91"/>
  <c r="E41" i="91"/>
  <c r="G40" i="91"/>
  <c r="H41" i="90"/>
  <c r="E42" i="90"/>
  <c r="D42" i="90"/>
  <c r="D44" i="66"/>
  <c r="E44" i="66" s="1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I40" i="84" s="1"/>
  <c r="H49" i="23"/>
  <c r="G44" i="53"/>
  <c r="G41" i="76"/>
  <c r="E42" i="76"/>
  <c r="D42" i="76"/>
  <c r="F45" i="72"/>
  <c r="H45" i="72" s="1"/>
  <c r="B45" i="72"/>
  <c r="H47" i="22"/>
  <c r="D48" i="22"/>
  <c r="E48" i="22" s="1"/>
  <c r="B39" i="95"/>
  <c r="F39" i="95"/>
  <c r="G39" i="95" s="1"/>
  <c r="D47" i="44"/>
  <c r="E47" i="44" s="1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 s="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 s="1"/>
  <c r="F48" i="3"/>
  <c r="G48" i="3" s="1"/>
  <c r="B48" i="3"/>
  <c r="H41" i="78"/>
  <c r="D42" i="78"/>
  <c r="E42" i="78"/>
  <c r="G46" i="73"/>
  <c r="I46" i="73" s="1"/>
  <c r="D47" i="73"/>
  <c r="E47" i="73" s="1"/>
  <c r="F50" i="31"/>
  <c r="B50" i="31"/>
  <c r="B41" i="88"/>
  <c r="F41" i="88"/>
  <c r="D48" i="41"/>
  <c r="E48" i="41" s="1"/>
  <c r="H44" i="54"/>
  <c r="E45" i="54"/>
  <c r="D45" i="54"/>
  <c r="D48" i="43"/>
  <c r="E48" i="43" s="1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 s="1"/>
  <c r="H43" i="60"/>
  <c r="I43" i="60" s="1"/>
  <c r="D44" i="60"/>
  <c r="E44" i="60" s="1"/>
  <c r="G48" i="32"/>
  <c r="I48" i="32" s="1"/>
  <c r="D49" i="32"/>
  <c r="E49" i="32" s="1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 s="1"/>
  <c r="H43" i="63"/>
  <c r="F40" i="83"/>
  <c r="H40" i="83" s="1"/>
  <c r="B40" i="83"/>
  <c r="H41" i="79"/>
  <c r="J125" i="43"/>
  <c r="J123" i="46"/>
  <c r="J123" i="72"/>
  <c r="D49" i="18"/>
  <c r="E49" i="18" s="1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 s="1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I41" i="76" l="1"/>
  <c r="I49" i="23"/>
  <c r="D48" i="97"/>
  <c r="G47" i="97"/>
  <c r="H47" i="97"/>
  <c r="F42" i="99"/>
  <c r="D43" i="99" s="1"/>
  <c r="B42" i="99"/>
  <c r="I46" i="97"/>
  <c r="F39" i="98"/>
  <c r="G39" i="98" s="1"/>
  <c r="B39" i="98"/>
  <c r="I38" i="98"/>
  <c r="G119" i="25"/>
  <c r="D120" i="25"/>
  <c r="J118" i="99"/>
  <c r="J118" i="25"/>
  <c r="E120" i="99"/>
  <c r="G119" i="99"/>
  <c r="D120" i="99"/>
  <c r="I39" i="92"/>
  <c r="G42" i="82"/>
  <c r="I42" i="82" s="1"/>
  <c r="I41" i="79"/>
  <c r="I119" i="97"/>
  <c r="H119" i="97"/>
  <c r="B120" i="98"/>
  <c r="F120" i="98"/>
  <c r="B120" i="97"/>
  <c r="F120" i="97"/>
  <c r="G120" i="26"/>
  <c r="D121" i="26"/>
  <c r="H119" i="98"/>
  <c r="I119" i="98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D43" i="82"/>
  <c r="E43" i="82" s="1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 s="1"/>
  <c r="H43" i="65"/>
  <c r="I43" i="65" s="1"/>
  <c r="E44" i="65"/>
  <c r="D44" i="65"/>
  <c r="B42" i="90"/>
  <c r="F42" i="90"/>
  <c r="B50" i="23"/>
  <c r="F50" i="23"/>
  <c r="D43" i="75"/>
  <c r="E43" i="75" s="1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 s="1"/>
  <c r="H39" i="95"/>
  <c r="I39" i="95" s="1"/>
  <c r="D40" i="95"/>
  <c r="E40" i="95"/>
  <c r="I47" i="22"/>
  <c r="D46" i="72"/>
  <c r="E46" i="72" s="1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D45" i="56"/>
  <c r="E45" i="56" s="1"/>
  <c r="B49" i="32"/>
  <c r="F49" i="32"/>
  <c r="D50" i="34"/>
  <c r="E50" i="34" s="1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D50" i="71"/>
  <c r="E50" i="71" s="1"/>
  <c r="H41" i="33"/>
  <c r="I41" i="33" s="1"/>
  <c r="G43" i="68"/>
  <c r="G48" i="19"/>
  <c r="I48" i="19" s="1"/>
  <c r="D49" i="19"/>
  <c r="E49" i="19" s="1"/>
  <c r="G51" i="28"/>
  <c r="I51" i="28" s="1"/>
  <c r="I47" i="41"/>
  <c r="D51" i="69"/>
  <c r="E51" i="69" s="1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 s="1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 s="1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I47" i="97" l="1"/>
  <c r="G45" i="46"/>
  <c r="I45" i="46" s="1"/>
  <c r="I50" i="31"/>
  <c r="H39" i="98"/>
  <c r="I39" i="98" s="1"/>
  <c r="E43" i="99"/>
  <c r="F43" i="99" s="1"/>
  <c r="D44" i="99" s="1"/>
  <c r="B43" i="99"/>
  <c r="H42" i="99"/>
  <c r="G42" i="99"/>
  <c r="I40" i="25"/>
  <c r="D40" i="98"/>
  <c r="E40" i="98"/>
  <c r="E48" i="97"/>
  <c r="F48" i="97" s="1"/>
  <c r="B48" i="97"/>
  <c r="E120" i="25"/>
  <c r="F120" i="25"/>
  <c r="B120" i="25"/>
  <c r="H119" i="25"/>
  <c r="I119" i="25"/>
  <c r="B120" i="99"/>
  <c r="F120" i="99"/>
  <c r="I119" i="99"/>
  <c r="H119" i="99"/>
  <c r="I49" i="71"/>
  <c r="H50" i="70"/>
  <c r="I50" i="70" s="1"/>
  <c r="G48" i="22"/>
  <c r="I48" i="22" s="1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H42" i="76"/>
  <c r="I42" i="76" s="1"/>
  <c r="I41" i="86"/>
  <c r="H42" i="80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I42" i="80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 s="1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 s="1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 s="1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D51" i="27"/>
  <c r="E51" i="27" s="1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D49" i="22"/>
  <c r="E49" i="22" s="1"/>
  <c r="D45" i="61"/>
  <c r="E45" i="61" s="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D46" i="57"/>
  <c r="E46" i="57" s="1"/>
  <c r="F47" i="45"/>
  <c r="G47" i="45" s="1"/>
  <c r="B47" i="45"/>
  <c r="D41" i="92"/>
  <c r="E41" i="92"/>
  <c r="F50" i="71"/>
  <c r="B50" i="71"/>
  <c r="B51" i="31"/>
  <c r="F51" i="31"/>
  <c r="G44" i="63"/>
  <c r="I44" i="63" s="1"/>
  <c r="D45" i="63"/>
  <c r="E45" i="63" s="1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 s="1"/>
  <c r="D45" i="60"/>
  <c r="E45" i="60" s="1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D49" i="41"/>
  <c r="E49" i="41" s="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 s="1"/>
  <c r="F41" i="83"/>
  <c r="B41" i="83"/>
  <c r="I41" i="88"/>
  <c r="G50" i="29"/>
  <c r="I50" i="29" s="1"/>
  <c r="D51" i="29"/>
  <c r="E51" i="29" s="1"/>
  <c r="G45" i="57"/>
  <c r="D48" i="74"/>
  <c r="E48" i="74"/>
  <c r="D48" i="73"/>
  <c r="E48" i="73" s="1"/>
  <c r="D49" i="43"/>
  <c r="E49" i="43" s="1"/>
  <c r="H40" i="92"/>
  <c r="B49" i="19"/>
  <c r="F49" i="19"/>
  <c r="H49" i="19" s="1"/>
  <c r="B50" i="34"/>
  <c r="F50" i="34"/>
  <c r="H49" i="32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D50" i="18"/>
  <c r="E50" i="18" s="1"/>
  <c r="F48" i="20"/>
  <c r="G48" i="20" s="1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I40" i="92" l="1"/>
  <c r="D49" i="97"/>
  <c r="G48" i="97"/>
  <c r="H48" i="97"/>
  <c r="I42" i="99"/>
  <c r="E44" i="99"/>
  <c r="F44" i="99" s="1"/>
  <c r="D45" i="99" s="1"/>
  <c r="B44" i="99"/>
  <c r="F40" i="98"/>
  <c r="B40" i="98"/>
  <c r="G40" i="98"/>
  <c r="H43" i="99"/>
  <c r="G43" i="99"/>
  <c r="G120" i="25"/>
  <c r="D121" i="25"/>
  <c r="I50" i="23"/>
  <c r="J119" i="25"/>
  <c r="J119" i="99"/>
  <c r="G120" i="99"/>
  <c r="D121" i="99"/>
  <c r="E121" i="99"/>
  <c r="I47" i="44"/>
  <c r="I49" i="32"/>
  <c r="H48" i="20"/>
  <c r="I48" i="20" s="1"/>
  <c r="I42" i="90"/>
  <c r="G47" i="55"/>
  <c r="I47" i="55" s="1"/>
  <c r="J120" i="26"/>
  <c r="B121" i="97"/>
  <c r="F121" i="97"/>
  <c r="H120" i="97"/>
  <c r="I120" i="97"/>
  <c r="B121" i="98"/>
  <c r="F121" i="98"/>
  <c r="D122" i="26"/>
  <c r="G121" i="26"/>
  <c r="H120" i="98"/>
  <c r="I120" i="98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H42" i="86"/>
  <c r="D43" i="86"/>
  <c r="E43" i="86" s="1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 s="1"/>
  <c r="B51" i="23"/>
  <c r="F51" i="23"/>
  <c r="E48" i="58"/>
  <c r="D48" i="58"/>
  <c r="H47" i="58"/>
  <c r="G47" i="58"/>
  <c r="F42" i="84"/>
  <c r="H42" i="84" s="1"/>
  <c r="B42" i="84"/>
  <c r="G44" i="65"/>
  <c r="D45" i="65"/>
  <c r="E45" i="65" s="1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D44" i="75"/>
  <c r="E44" i="75" s="1"/>
  <c r="G48" i="42"/>
  <c r="H44" i="65"/>
  <c r="D48" i="55"/>
  <c r="E48" i="55" s="1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 s="1"/>
  <c r="B40" i="96"/>
  <c r="F40" i="96"/>
  <c r="G40" i="96" s="1"/>
  <c r="H40" i="95"/>
  <c r="I40" i="95" s="1"/>
  <c r="D41" i="95"/>
  <c r="E41" i="95"/>
  <c r="G42" i="85"/>
  <c r="I42" i="85" s="1"/>
  <c r="E43" i="85"/>
  <c r="D43" i="85"/>
  <c r="D49" i="39"/>
  <c r="E49" i="39" s="1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 s="1"/>
  <c r="F45" i="63"/>
  <c r="G45" i="63" s="1"/>
  <c r="B45" i="63"/>
  <c r="E52" i="31"/>
  <c r="D52" i="31"/>
  <c r="D51" i="71"/>
  <c r="E51" i="71" s="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 s="1"/>
  <c r="H50" i="71"/>
  <c r="F41" i="92"/>
  <c r="G41" i="92" s="1"/>
  <c r="B41" i="92"/>
  <c r="D48" i="45"/>
  <c r="E48" i="45" s="1"/>
  <c r="G50" i="34"/>
  <c r="E51" i="34"/>
  <c r="H50" i="34"/>
  <c r="D51" i="34"/>
  <c r="G49" i="19"/>
  <c r="I49" i="19" s="1"/>
  <c r="D50" i="19"/>
  <c r="E50" i="19" s="1"/>
  <c r="B49" i="43"/>
  <c r="F49" i="43"/>
  <c r="H49" i="43" s="1"/>
  <c r="B51" i="29"/>
  <c r="F51" i="29"/>
  <c r="H51" i="29" s="1"/>
  <c r="G41" i="83"/>
  <c r="D43" i="88"/>
  <c r="E43" i="88" s="1"/>
  <c r="D51" i="30"/>
  <c r="E51" i="30" s="1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D46" i="64"/>
  <c r="E46" i="64" s="1"/>
  <c r="B48" i="74"/>
  <c r="F48" i="74"/>
  <c r="G48" i="74" s="1"/>
  <c r="B43" i="78"/>
  <c r="F43" i="78"/>
  <c r="F50" i="32"/>
  <c r="G50" i="32" s="1"/>
  <c r="B50" i="32"/>
  <c r="D52" i="69"/>
  <c r="E52" i="69" s="1"/>
  <c r="H52" i="28"/>
  <c r="I52" i="28" s="1"/>
  <c r="H49" i="3"/>
  <c r="H51" i="31"/>
  <c r="G50" i="71"/>
  <c r="J122" i="75"/>
  <c r="J125" i="54"/>
  <c r="J120" i="89"/>
  <c r="D41" i="13"/>
  <c r="E41" i="13" s="1"/>
  <c r="H40" i="13"/>
  <c r="G40" i="13"/>
  <c r="D45" i="62"/>
  <c r="E45" i="62" s="1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G44" i="99" l="1"/>
  <c r="I48" i="97"/>
  <c r="E45" i="99"/>
  <c r="F45" i="99" s="1"/>
  <c r="B45" i="99"/>
  <c r="I43" i="99"/>
  <c r="D41" i="98"/>
  <c r="E41" i="98"/>
  <c r="H40" i="98"/>
  <c r="I40" i="98" s="1"/>
  <c r="H44" i="99"/>
  <c r="I44" i="99" s="1"/>
  <c r="E49" i="97"/>
  <c r="F49" i="97" s="1"/>
  <c r="D50" i="97" s="1"/>
  <c r="B49" i="97"/>
  <c r="E121" i="25"/>
  <c r="F121" i="25" s="1"/>
  <c r="B121" i="25"/>
  <c r="I41" i="25"/>
  <c r="I120" i="25"/>
  <c r="H120" i="25"/>
  <c r="B121" i="99"/>
  <c r="F121" i="99"/>
  <c r="I120" i="99"/>
  <c r="H120" i="99"/>
  <c r="I49" i="3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D47" i="46"/>
  <c r="E47" i="46" s="1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D42" i="94"/>
  <c r="E42" i="94" s="1"/>
  <c r="B44" i="82"/>
  <c r="F44" i="82"/>
  <c r="H50" i="32"/>
  <c r="I50" i="32" s="1"/>
  <c r="G49" i="21"/>
  <c r="G43" i="76"/>
  <c r="I43" i="76" s="1"/>
  <c r="G45" i="66"/>
  <c r="D46" i="66"/>
  <c r="E46" i="66" s="1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 s="1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D49" i="44"/>
  <c r="E49" i="44" s="1"/>
  <c r="F47" i="72"/>
  <c r="B47" i="72"/>
  <c r="H49" i="22"/>
  <c r="D50" i="22"/>
  <c r="E50" i="22" s="1"/>
  <c r="H48" i="74"/>
  <c r="I48" i="74" s="1"/>
  <c r="H51" i="27"/>
  <c r="D52" i="27"/>
  <c r="E52" i="27" s="1"/>
  <c r="G51" i="27"/>
  <c r="E41" i="96"/>
  <c r="D41" i="96"/>
  <c r="D43" i="81"/>
  <c r="E43" i="81" s="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51" i="31"/>
  <c r="H43" i="78"/>
  <c r="D44" i="78"/>
  <c r="E44" i="78" s="1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 s="1"/>
  <c r="I41" i="83"/>
  <c r="D50" i="17"/>
  <c r="E50" i="17" s="1"/>
  <c r="F51" i="71"/>
  <c r="G51" i="71" s="1"/>
  <c r="B51" i="71"/>
  <c r="F50" i="3"/>
  <c r="G50" i="3" s="1"/>
  <c r="B50" i="3"/>
  <c r="H49" i="41"/>
  <c r="D50" i="41"/>
  <c r="E50" i="41" s="1"/>
  <c r="E52" i="70"/>
  <c r="D52" i="70"/>
  <c r="D44" i="79"/>
  <c r="E44" i="79"/>
  <c r="B42" i="83"/>
  <c r="F42" i="83"/>
  <c r="H42" i="83" s="1"/>
  <c r="D49" i="74"/>
  <c r="E49" i="74" s="1"/>
  <c r="E47" i="57"/>
  <c r="D47" i="57"/>
  <c r="B46" i="56"/>
  <c r="F46" i="56"/>
  <c r="G51" i="29"/>
  <c r="I51" i="29" s="1"/>
  <c r="D52" i="29"/>
  <c r="E52" i="29" s="1"/>
  <c r="D50" i="43"/>
  <c r="E50" i="43" s="1"/>
  <c r="I50" i="34"/>
  <c r="G49" i="17"/>
  <c r="D50" i="21"/>
  <c r="E50" i="21" s="1"/>
  <c r="H51" i="70"/>
  <c r="H43" i="79"/>
  <c r="B52" i="69"/>
  <c r="F52" i="69"/>
  <c r="G52" i="69" s="1"/>
  <c r="D51" i="32"/>
  <c r="E51" i="32" s="1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D49" i="73"/>
  <c r="E49" i="73" s="1"/>
  <c r="F52" i="31"/>
  <c r="H52" i="31" s="1"/>
  <c r="B52" i="31"/>
  <c r="D46" i="63"/>
  <c r="E46" i="63" s="1"/>
  <c r="G49" i="41"/>
  <c r="I49" i="41" s="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I49" i="21"/>
  <c r="J130" i="69"/>
  <c r="J123" i="68"/>
  <c r="J120" i="84"/>
  <c r="J120" i="86"/>
  <c r="J125" i="53"/>
  <c r="J130" i="70"/>
  <c r="J130" i="71"/>
  <c r="J125" i="72"/>
  <c r="D51" i="18"/>
  <c r="E51" i="18"/>
  <c r="D46" i="59"/>
  <c r="E46" i="59" s="1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I49" i="22" l="1"/>
  <c r="D46" i="99"/>
  <c r="B46" i="99" s="1"/>
  <c r="G45" i="99"/>
  <c r="E50" i="97"/>
  <c r="F50" i="97" s="1"/>
  <c r="B50" i="97"/>
  <c r="H49" i="97"/>
  <c r="F41" i="98"/>
  <c r="B41" i="98"/>
  <c r="G49" i="97"/>
  <c r="E46" i="99"/>
  <c r="F46" i="99" s="1"/>
  <c r="H45" i="99"/>
  <c r="I45" i="99" s="1"/>
  <c r="D122" i="25"/>
  <c r="G121" i="25"/>
  <c r="J120" i="25"/>
  <c r="J120" i="99"/>
  <c r="G121" i="99"/>
  <c r="D122" i="99"/>
  <c r="E122" i="99"/>
  <c r="I46" i="46"/>
  <c r="J121" i="26"/>
  <c r="I49" i="17"/>
  <c r="D123" i="26"/>
  <c r="G122" i="26"/>
  <c r="H121" i="98"/>
  <c r="I121" i="98"/>
  <c r="B122" i="97"/>
  <c r="F122" i="97"/>
  <c r="F122" i="98"/>
  <c r="B122" i="98"/>
  <c r="H121" i="97"/>
  <c r="I121" i="97"/>
  <c r="I43" i="80"/>
  <c r="F46" i="67"/>
  <c r="H46" i="67" s="1"/>
  <c r="B46" i="67"/>
  <c r="I45" i="66"/>
  <c r="B47" i="46"/>
  <c r="F47" i="46"/>
  <c r="H47" i="46" s="1"/>
  <c r="H51" i="30"/>
  <c r="I51" i="30" s="1"/>
  <c r="F51" i="24"/>
  <c r="G51" i="24" s="1"/>
  <c r="B51" i="24"/>
  <c r="I45" i="60"/>
  <c r="H48" i="55"/>
  <c r="I48" i="55" s="1"/>
  <c r="D45" i="82"/>
  <c r="E45" i="82" s="1"/>
  <c r="G42" i="25"/>
  <c r="D43" i="25"/>
  <c r="H43" i="86"/>
  <c r="D44" i="86"/>
  <c r="E44" i="86" s="1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D49" i="55"/>
  <c r="E49" i="55" s="1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 s="1"/>
  <c r="G48" i="45"/>
  <c r="I48" i="45" s="1"/>
  <c r="B44" i="76"/>
  <c r="F44" i="76"/>
  <c r="H44" i="76" s="1"/>
  <c r="I51" i="27"/>
  <c r="D48" i="72"/>
  <c r="E48" i="72" s="1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 s="1"/>
  <c r="B50" i="22"/>
  <c r="F50" i="22"/>
  <c r="G50" i="22" s="1"/>
  <c r="G41" i="95"/>
  <c r="I41" i="95" s="1"/>
  <c r="D42" i="95"/>
  <c r="E42" i="95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 s="1"/>
  <c r="B42" i="92"/>
  <c r="F42" i="92"/>
  <c r="D51" i="19"/>
  <c r="E51" i="19" s="1"/>
  <c r="D44" i="88"/>
  <c r="E44" i="88" s="1"/>
  <c r="B51" i="32"/>
  <c r="F51" i="32"/>
  <c r="H51" i="32" s="1"/>
  <c r="H52" i="69"/>
  <c r="I52" i="69" s="1"/>
  <c r="I43" i="79"/>
  <c r="B52" i="29"/>
  <c r="F52" i="29"/>
  <c r="H52" i="29" s="1"/>
  <c r="G46" i="56"/>
  <c r="D47" i="56"/>
  <c r="E47" i="56" s="1"/>
  <c r="B49" i="74"/>
  <c r="F49" i="74"/>
  <c r="F44" i="79"/>
  <c r="G44" i="79" s="1"/>
  <c r="B44" i="79"/>
  <c r="B44" i="78"/>
  <c r="F44" i="78"/>
  <c r="G44" i="78" s="1"/>
  <c r="G42" i="26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D43" i="83"/>
  <c r="E43" i="83" s="1"/>
  <c r="B52" i="70"/>
  <c r="F52" i="70"/>
  <c r="D51" i="3"/>
  <c r="E51" i="3" s="1"/>
  <c r="D52" i="71"/>
  <c r="E52" i="71" s="1"/>
  <c r="D47" i="64"/>
  <c r="E47" i="64" s="1"/>
  <c r="F44" i="77"/>
  <c r="G44" i="77" s="1"/>
  <c r="B44" i="77"/>
  <c r="D53" i="69"/>
  <c r="E53" i="69" s="1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I42" i="26"/>
  <c r="H42" i="87"/>
  <c r="D46" i="62"/>
  <c r="E46" i="62"/>
  <c r="D50" i="20"/>
  <c r="E50" i="20" s="1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D51" i="97" l="1"/>
  <c r="G50" i="97"/>
  <c r="G47" i="46"/>
  <c r="I47" i="46" s="1"/>
  <c r="H51" i="24"/>
  <c r="I51" i="24" s="1"/>
  <c r="D47" i="99"/>
  <c r="G46" i="99"/>
  <c r="H46" i="99"/>
  <c r="D42" i="98"/>
  <c r="E42" i="98"/>
  <c r="H41" i="98"/>
  <c r="I49" i="97"/>
  <c r="E51" i="97"/>
  <c r="F51" i="97" s="1"/>
  <c r="B51" i="97"/>
  <c r="G41" i="98"/>
  <c r="H50" i="97"/>
  <c r="I42" i="25"/>
  <c r="I121" i="25"/>
  <c r="H121" i="25"/>
  <c r="E122" i="25"/>
  <c r="F122" i="25" s="1"/>
  <c r="B122" i="25"/>
  <c r="F122" i="99"/>
  <c r="B122" i="99"/>
  <c r="H121" i="99"/>
  <c r="I121" i="99"/>
  <c r="J121" i="99" s="1"/>
  <c r="J121" i="98"/>
  <c r="I46" i="56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44" i="82"/>
  <c r="H43" i="84"/>
  <c r="I43" i="84" s="1"/>
  <c r="H44" i="80"/>
  <c r="I44" i="80" s="1"/>
  <c r="G46" i="67"/>
  <c r="I46" i="67" s="1"/>
  <c r="D47" i="67"/>
  <c r="E47" i="67" s="1"/>
  <c r="H46" i="59"/>
  <c r="I46" i="59" s="1"/>
  <c r="D48" i="46"/>
  <c r="E48" i="46" s="1"/>
  <c r="D52" i="24"/>
  <c r="E52" i="24" s="1"/>
  <c r="E42" i="93"/>
  <c r="D42" i="93"/>
  <c r="H42" i="94"/>
  <c r="D43" i="94"/>
  <c r="E43" i="94"/>
  <c r="B44" i="86"/>
  <c r="F44" i="86"/>
  <c r="H44" i="86" s="1"/>
  <c r="H41" i="93"/>
  <c r="G41" i="93"/>
  <c r="G42" i="94"/>
  <c r="D45" i="80"/>
  <c r="E45" i="80" s="1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 s="1"/>
  <c r="F50" i="42"/>
  <c r="H50" i="42" s="1"/>
  <c r="B50" i="42"/>
  <c r="B49" i="55"/>
  <c r="F49" i="55"/>
  <c r="H49" i="55" s="1"/>
  <c r="H43" i="91"/>
  <c r="D44" i="91"/>
  <c r="E44" i="91" s="1"/>
  <c r="G43" i="91"/>
  <c r="F49" i="58"/>
  <c r="H49" i="58" s="1"/>
  <c r="B49" i="58"/>
  <c r="F45" i="75"/>
  <c r="G45" i="75" s="1"/>
  <c r="B45" i="75"/>
  <c r="D44" i="84"/>
  <c r="E44" i="84"/>
  <c r="H46" i="66"/>
  <c r="I46" i="66" s="1"/>
  <c r="D47" i="66"/>
  <c r="E47" i="66" s="1"/>
  <c r="H52" i="23"/>
  <c r="G52" i="23"/>
  <c r="D53" i="23"/>
  <c r="E53" i="23"/>
  <c r="H44" i="77"/>
  <c r="I44" i="77" s="1"/>
  <c r="G44" i="90"/>
  <c r="I44" i="90" s="1"/>
  <c r="D45" i="90"/>
  <c r="E45" i="90" s="1"/>
  <c r="H47" i="53"/>
  <c r="I47" i="53" s="1"/>
  <c r="H52" i="27"/>
  <c r="D53" i="27"/>
  <c r="G52" i="27"/>
  <c r="E53" i="27"/>
  <c r="D42" i="96"/>
  <c r="E42" i="96"/>
  <c r="F44" i="85"/>
  <c r="H44" i="85" s="1"/>
  <c r="B44" i="85"/>
  <c r="H41" i="96"/>
  <c r="H43" i="81"/>
  <c r="D44" i="81"/>
  <c r="E44" i="81" s="1"/>
  <c r="H50" i="22"/>
  <c r="I50" i="22" s="1"/>
  <c r="D51" i="22"/>
  <c r="E51" i="22" s="1"/>
  <c r="G49" i="44"/>
  <c r="I49" i="44" s="1"/>
  <c r="E50" i="44"/>
  <c r="D50" i="44"/>
  <c r="B50" i="39"/>
  <c r="F50" i="39"/>
  <c r="G50" i="39" s="1"/>
  <c r="E47" i="61"/>
  <c r="D47" i="61"/>
  <c r="G51" i="32"/>
  <c r="I51" i="32" s="1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D45" i="76"/>
  <c r="E45" i="76" s="1"/>
  <c r="I67" i="35"/>
  <c r="B52" i="34"/>
  <c r="F52" i="34"/>
  <c r="H47" i="54"/>
  <c r="D48" i="54"/>
  <c r="E48" i="54" s="1"/>
  <c r="G50" i="21"/>
  <c r="D51" i="21"/>
  <c r="E51" i="21" s="1"/>
  <c r="G52" i="70"/>
  <c r="D53" i="70"/>
  <c r="E53" i="70"/>
  <c r="D51" i="43"/>
  <c r="E51" i="43"/>
  <c r="D43" i="89"/>
  <c r="E43" i="89" s="1"/>
  <c r="G49" i="74"/>
  <c r="D50" i="74"/>
  <c r="E50" i="74" s="1"/>
  <c r="F44" i="88"/>
  <c r="G44" i="88" s="1"/>
  <c r="B44" i="88"/>
  <c r="G42" i="92"/>
  <c r="D43" i="92"/>
  <c r="E43" i="92" s="1"/>
  <c r="B53" i="31"/>
  <c r="F53" i="31"/>
  <c r="H53" i="31" s="1"/>
  <c r="D51" i="17"/>
  <c r="E51" i="17"/>
  <c r="D48" i="57"/>
  <c r="E48" i="57" s="1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 s="1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D45" i="78"/>
  <c r="E45" i="78" s="1"/>
  <c r="H49" i="74"/>
  <c r="F47" i="56"/>
  <c r="H47" i="56" s="1"/>
  <c r="B47" i="56"/>
  <c r="G52" i="29"/>
  <c r="I52" i="29" s="1"/>
  <c r="E53" i="29"/>
  <c r="D53" i="29"/>
  <c r="D52" i="32"/>
  <c r="E52" i="32"/>
  <c r="H42" i="92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I50" i="97" l="1"/>
  <c r="I46" i="99"/>
  <c r="I42" i="92"/>
  <c r="J121" i="25"/>
  <c r="D52" i="97"/>
  <c r="E52" i="97" s="1"/>
  <c r="G51" i="97"/>
  <c r="H51" i="97"/>
  <c r="F42" i="98"/>
  <c r="G42" i="98" s="1"/>
  <c r="B42" i="98"/>
  <c r="I41" i="98"/>
  <c r="E47" i="99"/>
  <c r="F47" i="99" s="1"/>
  <c r="B47" i="99"/>
  <c r="G122" i="25"/>
  <c r="D123" i="25"/>
  <c r="D123" i="99"/>
  <c r="G122" i="99"/>
  <c r="E123" i="99"/>
  <c r="I52" i="70"/>
  <c r="I42" i="94"/>
  <c r="H45" i="82"/>
  <c r="I45" i="82" s="1"/>
  <c r="I49" i="74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D46" i="82"/>
  <c r="E46" i="82" s="1"/>
  <c r="E45" i="86"/>
  <c r="D45" i="86"/>
  <c r="G44" i="86"/>
  <c r="I44" i="86" s="1"/>
  <c r="G42" i="95"/>
  <c r="I42" i="95" s="1"/>
  <c r="I43" i="91"/>
  <c r="G49" i="55"/>
  <c r="I49" i="55" s="1"/>
  <c r="D50" i="55"/>
  <c r="E50" i="55" s="1"/>
  <c r="G50" i="42"/>
  <c r="I50" i="42" s="1"/>
  <c r="D51" i="42"/>
  <c r="E51" i="42" s="1"/>
  <c r="G53" i="31"/>
  <c r="I53" i="31" s="1"/>
  <c r="F45" i="90"/>
  <c r="H45" i="90" s="1"/>
  <c r="B45" i="90"/>
  <c r="B47" i="66"/>
  <c r="F47" i="66"/>
  <c r="B44" i="84"/>
  <c r="F44" i="84"/>
  <c r="G44" i="84" s="1"/>
  <c r="D46" i="75"/>
  <c r="E46" i="75" s="1"/>
  <c r="F44" i="91"/>
  <c r="G44" i="91" s="1"/>
  <c r="B44" i="91"/>
  <c r="G46" i="65"/>
  <c r="I46" i="65" s="1"/>
  <c r="D47" i="65"/>
  <c r="E47" i="65" s="1"/>
  <c r="I50" i="43"/>
  <c r="B53" i="23"/>
  <c r="F53" i="23"/>
  <c r="H45" i="75"/>
  <c r="I45" i="75" s="1"/>
  <c r="D50" i="58"/>
  <c r="E50" i="58" s="1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 s="1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D53" i="30"/>
  <c r="E53" i="30" s="1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 s="1"/>
  <c r="B45" i="77"/>
  <c r="F45" i="77"/>
  <c r="H45" i="77" s="1"/>
  <c r="G49" i="45"/>
  <c r="D50" i="45"/>
  <c r="E50" i="45" s="1"/>
  <c r="G53" i="69"/>
  <c r="I53" i="69" s="1"/>
  <c r="D54" i="69"/>
  <c r="E54" i="69" s="1"/>
  <c r="F51" i="43"/>
  <c r="H51" i="43" s="1"/>
  <c r="B51" i="43"/>
  <c r="B51" i="21"/>
  <c r="F51" i="21"/>
  <c r="H51" i="21" s="1"/>
  <c r="G47" i="56"/>
  <c r="I47" i="56" s="1"/>
  <c r="H49" i="45"/>
  <c r="I42" i="89"/>
  <c r="D44" i="83"/>
  <c r="E44" i="83" s="1"/>
  <c r="D47" i="68"/>
  <c r="E47" i="68" s="1"/>
  <c r="G51" i="19"/>
  <c r="I51" i="19" s="1"/>
  <c r="E52" i="19"/>
  <c r="D52" i="19"/>
  <c r="F50" i="73"/>
  <c r="B50" i="73"/>
  <c r="D55" i="28"/>
  <c r="E55" i="28" s="1"/>
  <c r="D48" i="64"/>
  <c r="E48" i="64"/>
  <c r="F51" i="17"/>
  <c r="H51" i="17" s="1"/>
  <c r="B51" i="17"/>
  <c r="C60" i="17"/>
  <c r="D54" i="31"/>
  <c r="E54" i="31" s="1"/>
  <c r="D45" i="88"/>
  <c r="E45" i="88" s="1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D52" i="3"/>
  <c r="E52" i="3" s="1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D47" i="62"/>
  <c r="E47" i="62" s="1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D126" i="77"/>
  <c r="E126" i="77"/>
  <c r="G125" i="77"/>
  <c r="J123" i="80"/>
  <c r="J124" i="76"/>
  <c r="J121" i="33"/>
  <c r="D123" i="13"/>
  <c r="E123" i="13" s="1"/>
  <c r="G122" i="13"/>
  <c r="H129" i="44"/>
  <c r="I129" i="44"/>
  <c r="I51" i="97" l="1"/>
  <c r="H52" i="24"/>
  <c r="H42" i="98"/>
  <c r="I42" i="98" s="1"/>
  <c r="I43" i="25"/>
  <c r="D48" i="99"/>
  <c r="E48" i="99"/>
  <c r="H47" i="99"/>
  <c r="G47" i="99"/>
  <c r="D43" i="98"/>
  <c r="E43" i="98" s="1"/>
  <c r="F52" i="97"/>
  <c r="D53" i="97" s="1"/>
  <c r="B52" i="97"/>
  <c r="E123" i="25"/>
  <c r="F123" i="25" s="1"/>
  <c r="B123" i="25"/>
  <c r="I122" i="25"/>
  <c r="H122" i="25"/>
  <c r="I122" i="99"/>
  <c r="H122" i="99"/>
  <c r="B123" i="99"/>
  <c r="F123" i="99"/>
  <c r="J122" i="98"/>
  <c r="G53" i="70"/>
  <c r="I53" i="70" s="1"/>
  <c r="H47" i="67"/>
  <c r="I47" i="67" s="1"/>
  <c r="I52" i="24"/>
  <c r="J122" i="97"/>
  <c r="G123" i="97"/>
  <c r="D124" i="97"/>
  <c r="E124" i="97"/>
  <c r="H123" i="26"/>
  <c r="I123" i="26"/>
  <c r="G123" i="98"/>
  <c r="D124" i="98"/>
  <c r="E124" i="98"/>
  <c r="E124" i="26"/>
  <c r="F124" i="26" s="1"/>
  <c r="D48" i="67"/>
  <c r="E48" i="67" s="1"/>
  <c r="G47" i="59"/>
  <c r="H48" i="46"/>
  <c r="D49" i="46"/>
  <c r="E49" i="46"/>
  <c r="G48" i="46"/>
  <c r="D53" i="24"/>
  <c r="E53" i="24" s="1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D44" i="94"/>
  <c r="E44" i="94" s="1"/>
  <c r="H53" i="23"/>
  <c r="E54" i="23"/>
  <c r="D54" i="23"/>
  <c r="G53" i="23"/>
  <c r="F51" i="42"/>
  <c r="B51" i="42"/>
  <c r="I69" i="35"/>
  <c r="G51" i="22"/>
  <c r="F47" i="65"/>
  <c r="H47" i="65" s="1"/>
  <c r="B47" i="65"/>
  <c r="H44" i="91"/>
  <c r="I44" i="91" s="1"/>
  <c r="D45" i="91"/>
  <c r="E45" i="91"/>
  <c r="H44" i="84"/>
  <c r="I44" i="84" s="1"/>
  <c r="D45" i="84"/>
  <c r="E45" i="84" s="1"/>
  <c r="H47" i="66"/>
  <c r="E48" i="66"/>
  <c r="D48" i="66"/>
  <c r="I47" i="59"/>
  <c r="G51" i="41"/>
  <c r="I51" i="41" s="1"/>
  <c r="H45" i="78"/>
  <c r="I45" i="78" s="1"/>
  <c r="D49" i="53"/>
  <c r="E49" i="53" s="1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I51" i="22"/>
  <c r="B51" i="39"/>
  <c r="F51" i="39"/>
  <c r="G51" i="39" s="1"/>
  <c r="G45" i="76"/>
  <c r="E46" i="76"/>
  <c r="D46" i="76"/>
  <c r="D54" i="27"/>
  <c r="E54" i="27" s="1"/>
  <c r="F49" i="72"/>
  <c r="B49" i="72"/>
  <c r="G50" i="44"/>
  <c r="I50" i="44" s="1"/>
  <c r="D51" i="44"/>
  <c r="E51" i="44" s="1"/>
  <c r="B43" i="95"/>
  <c r="F43" i="95"/>
  <c r="H43" i="95" s="1"/>
  <c r="D48" i="61"/>
  <c r="E48" i="61" s="1"/>
  <c r="B45" i="85"/>
  <c r="F45" i="85"/>
  <c r="G42" i="96"/>
  <c r="I42" i="96" s="1"/>
  <c r="D43" i="96"/>
  <c r="E43" i="96" s="1"/>
  <c r="D52" i="22"/>
  <c r="E52" i="22" s="1"/>
  <c r="G44" i="81"/>
  <c r="I44" i="81" s="1"/>
  <c r="D45" i="81"/>
  <c r="E45" i="81" s="1"/>
  <c r="H45" i="76"/>
  <c r="H47" i="61"/>
  <c r="I47" i="61" s="1"/>
  <c r="I49" i="45"/>
  <c r="G52" i="18"/>
  <c r="I52" i="18" s="1"/>
  <c r="D44" i="89"/>
  <c r="E44" i="89" s="1"/>
  <c r="D46" i="79"/>
  <c r="E46" i="79"/>
  <c r="F45" i="88"/>
  <c r="H45" i="88" s="1"/>
  <c r="B45" i="88"/>
  <c r="D52" i="17"/>
  <c r="E52" i="17" s="1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D52" i="41"/>
  <c r="E52" i="41" s="1"/>
  <c r="B52" i="3"/>
  <c r="F52" i="3"/>
  <c r="H52" i="3" s="1"/>
  <c r="H45" i="79"/>
  <c r="I45" i="79" s="1"/>
  <c r="H52" i="32"/>
  <c r="I52" i="32" s="1"/>
  <c r="D53" i="32"/>
  <c r="E53" i="32" s="1"/>
  <c r="D54" i="70"/>
  <c r="E54" i="70" s="1"/>
  <c r="D52" i="21"/>
  <c r="E52" i="21" s="1"/>
  <c r="F53" i="71"/>
  <c r="H53" i="71" s="1"/>
  <c r="B53" i="71"/>
  <c r="I52" i="34"/>
  <c r="E49" i="57"/>
  <c r="D49" i="57"/>
  <c r="D48" i="63"/>
  <c r="E48" i="63" s="1"/>
  <c r="G53" i="29"/>
  <c r="I53" i="29" s="1"/>
  <c r="D54" i="29"/>
  <c r="E54" i="29" s="1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D52" i="43"/>
  <c r="E52" i="43" s="1"/>
  <c r="F50" i="45"/>
  <c r="G50" i="45" s="1"/>
  <c r="B50" i="45"/>
  <c r="G45" i="77"/>
  <c r="I45" i="77" s="1"/>
  <c r="E46" i="77"/>
  <c r="D46" i="77"/>
  <c r="D44" i="92"/>
  <c r="E44" i="92" s="1"/>
  <c r="G47" i="63"/>
  <c r="I47" i="63" s="1"/>
  <c r="D48" i="60"/>
  <c r="E48" i="60" s="1"/>
  <c r="H50" i="74"/>
  <c r="I50" i="74" s="1"/>
  <c r="D51" i="74"/>
  <c r="E51" i="74" s="1"/>
  <c r="E46" i="78"/>
  <c r="D46" i="78"/>
  <c r="D49" i="54"/>
  <c r="E49" i="54" s="1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 s="1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 s="1"/>
  <c r="B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J122" i="25" l="1"/>
  <c r="H52" i="97"/>
  <c r="E53" i="97"/>
  <c r="F53" i="97" s="1"/>
  <c r="D54" i="97" s="1"/>
  <c r="B53" i="97"/>
  <c r="I47" i="99"/>
  <c r="G44" i="26"/>
  <c r="G52" i="97"/>
  <c r="F43" i="98"/>
  <c r="G43" i="98" s="1"/>
  <c r="B43" i="98"/>
  <c r="F48" i="99"/>
  <c r="G48" i="99" s="1"/>
  <c r="B48" i="99"/>
  <c r="G123" i="25"/>
  <c r="D124" i="25"/>
  <c r="D124" i="99"/>
  <c r="G123" i="99"/>
  <c r="E124" i="99"/>
  <c r="J122" i="99"/>
  <c r="I47" i="66"/>
  <c r="G50" i="58"/>
  <c r="I50" i="58" s="1"/>
  <c r="J123" i="26"/>
  <c r="B124" i="98"/>
  <c r="F124" i="98"/>
  <c r="H123" i="98"/>
  <c r="I123" i="98"/>
  <c r="B124" i="97"/>
  <c r="F124" i="97"/>
  <c r="D125" i="26"/>
  <c r="G124" i="26"/>
  <c r="I123" i="97"/>
  <c r="H123" i="97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 s="1"/>
  <c r="D47" i="82"/>
  <c r="E47" i="82" s="1"/>
  <c r="G52" i="3"/>
  <c r="I52" i="3" s="1"/>
  <c r="F43" i="93"/>
  <c r="G43" i="93" s="1"/>
  <c r="B43" i="93"/>
  <c r="D52" i="42"/>
  <c r="E52" i="42" s="1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 s="1"/>
  <c r="D51" i="58"/>
  <c r="E51" i="58" s="1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D46" i="85"/>
  <c r="E46" i="85" s="1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D44" i="95"/>
  <c r="E44" i="95" s="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 s="1"/>
  <c r="I50" i="73"/>
  <c r="G51" i="20"/>
  <c r="I51" i="20" s="1"/>
  <c r="H43" i="13"/>
  <c r="I43" i="13" s="1"/>
  <c r="G53" i="34"/>
  <c r="I53" i="34" s="1"/>
  <c r="D54" i="34"/>
  <c r="E54" i="34" s="1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 s="1"/>
  <c r="D54" i="30"/>
  <c r="E54" i="30"/>
  <c r="D53" i="19"/>
  <c r="E53" i="19" s="1"/>
  <c r="D55" i="31"/>
  <c r="E55" i="31"/>
  <c r="F44" i="92"/>
  <c r="B44" i="92"/>
  <c r="F52" i="43"/>
  <c r="H52" i="43" s="1"/>
  <c r="B52" i="43"/>
  <c r="D54" i="71"/>
  <c r="E54" i="71" s="1"/>
  <c r="D55" i="69"/>
  <c r="E55" i="69" s="1"/>
  <c r="G44" i="83"/>
  <c r="I44" i="83" s="1"/>
  <c r="B52" i="17"/>
  <c r="C61" i="17"/>
  <c r="F52" i="17"/>
  <c r="B46" i="79"/>
  <c r="F46" i="79"/>
  <c r="G46" i="79" s="1"/>
  <c r="I44" i="26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 s="1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 s="1"/>
  <c r="D45" i="83"/>
  <c r="E45" i="83" s="1"/>
  <c r="F44" i="89"/>
  <c r="G44" i="89" s="1"/>
  <c r="B44" i="89"/>
  <c r="J127" i="62"/>
  <c r="J123" i="89"/>
  <c r="J122" i="13"/>
  <c r="D46" i="33"/>
  <c r="E46" i="33" s="1"/>
  <c r="G45" i="33"/>
  <c r="H45" i="33"/>
  <c r="E45" i="87"/>
  <c r="D45" i="87"/>
  <c r="J132" i="24"/>
  <c r="J130" i="41"/>
  <c r="J131" i="22"/>
  <c r="E52" i="20"/>
  <c r="D52" i="20"/>
  <c r="D48" i="62"/>
  <c r="E48" i="62" s="1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I52" i="97" l="1"/>
  <c r="I51" i="42"/>
  <c r="G53" i="97"/>
  <c r="H52" i="22"/>
  <c r="I52" i="22" s="1"/>
  <c r="D49" i="99"/>
  <c r="E49" i="99"/>
  <c r="D44" i="98"/>
  <c r="E44" i="98" s="1"/>
  <c r="E54" i="97"/>
  <c r="F54" i="97" s="1"/>
  <c r="B54" i="97"/>
  <c r="H48" i="99"/>
  <c r="I48" i="99" s="1"/>
  <c r="H43" i="98"/>
  <c r="I43" i="98" s="1"/>
  <c r="H53" i="97"/>
  <c r="I53" i="97" s="1"/>
  <c r="E124" i="25"/>
  <c r="F124" i="25" s="1"/>
  <c r="B124" i="25"/>
  <c r="I123" i="25"/>
  <c r="H123" i="25"/>
  <c r="I123" i="99"/>
  <c r="H123" i="99"/>
  <c r="B124" i="99"/>
  <c r="F124" i="99"/>
  <c r="H46" i="80"/>
  <c r="I46" i="80" s="1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H44" i="89"/>
  <c r="G43" i="96"/>
  <c r="I43" i="96" s="1"/>
  <c r="H43" i="93"/>
  <c r="I43" i="93" s="1"/>
  <c r="G48" i="67"/>
  <c r="I48" i="67" s="1"/>
  <c r="E49" i="67"/>
  <c r="D49" i="67"/>
  <c r="G49" i="46"/>
  <c r="I49" i="46" s="1"/>
  <c r="D50" i="46"/>
  <c r="E50" i="46" s="1"/>
  <c r="H53" i="24"/>
  <c r="I53" i="24" s="1"/>
  <c r="D54" i="24"/>
  <c r="E54" i="24" s="1"/>
  <c r="H49" i="57"/>
  <c r="I49" i="57" s="1"/>
  <c r="G49" i="53"/>
  <c r="I49" i="53" s="1"/>
  <c r="F47" i="82"/>
  <c r="B47" i="82"/>
  <c r="H49" i="54"/>
  <c r="I49" i="54" s="1"/>
  <c r="H45" i="81"/>
  <c r="I45" i="81" s="1"/>
  <c r="D44" i="93"/>
  <c r="E44" i="93" s="1"/>
  <c r="H44" i="94"/>
  <c r="I44" i="94" s="1"/>
  <c r="D45" i="94"/>
  <c r="E45" i="94" s="1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D47" i="90"/>
  <c r="E47" i="90" s="1"/>
  <c r="D46" i="91"/>
  <c r="E46" i="91" s="1"/>
  <c r="G45" i="91"/>
  <c r="H54" i="23"/>
  <c r="G54" i="23"/>
  <c r="D55" i="23"/>
  <c r="E55" i="23" s="1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 s="1"/>
  <c r="F52" i="42"/>
  <c r="G52" i="42" s="1"/>
  <c r="B52" i="42"/>
  <c r="D49" i="61"/>
  <c r="E49" i="61" s="1"/>
  <c r="G46" i="78"/>
  <c r="I46" i="78" s="1"/>
  <c r="I45" i="85"/>
  <c r="G48" i="61"/>
  <c r="B50" i="72"/>
  <c r="F50" i="72"/>
  <c r="H50" i="72" s="1"/>
  <c r="G48" i="59"/>
  <c r="I48" i="59" s="1"/>
  <c r="I44" i="89"/>
  <c r="F52" i="39"/>
  <c r="B52" i="39"/>
  <c r="D44" i="96"/>
  <c r="E44" i="96" s="1"/>
  <c r="H54" i="27"/>
  <c r="G54" i="27"/>
  <c r="D55" i="27"/>
  <c r="E55" i="27" s="1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 s="1"/>
  <c r="G51" i="44"/>
  <c r="I51" i="44" s="1"/>
  <c r="D52" i="44"/>
  <c r="E52" i="44" s="1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D53" i="41"/>
  <c r="E53" i="41" s="1"/>
  <c r="G51" i="73"/>
  <c r="I51" i="73" s="1"/>
  <c r="H46" i="77"/>
  <c r="I46" i="77" s="1"/>
  <c r="D45" i="92"/>
  <c r="E45" i="92" s="1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 s="1"/>
  <c r="G53" i="32"/>
  <c r="I53" i="32" s="1"/>
  <c r="D54" i="32"/>
  <c r="E54" i="32" s="1"/>
  <c r="D53" i="21"/>
  <c r="E53" i="21" s="1"/>
  <c r="H48" i="63"/>
  <c r="I48" i="63" s="1"/>
  <c r="D47" i="78"/>
  <c r="E47" i="78" s="1"/>
  <c r="H46" i="79"/>
  <c r="I46" i="79" s="1"/>
  <c r="G52" i="17"/>
  <c r="D53" i="17"/>
  <c r="E53" i="17" s="1"/>
  <c r="D53" i="43"/>
  <c r="E53" i="43" s="1"/>
  <c r="H44" i="92"/>
  <c r="B53" i="19"/>
  <c r="F53" i="19"/>
  <c r="H53" i="19" s="1"/>
  <c r="F53" i="3"/>
  <c r="H53" i="3" s="1"/>
  <c r="B53" i="3"/>
  <c r="I45" i="33"/>
  <c r="D45" i="89"/>
  <c r="E45" i="89" s="1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D55" i="29"/>
  <c r="E55" i="29" s="1"/>
  <c r="B48" i="68"/>
  <c r="F48" i="68"/>
  <c r="H48" i="68" s="1"/>
  <c r="D50" i="54"/>
  <c r="E50" i="54" s="1"/>
  <c r="G48" i="60"/>
  <c r="F56" i="28"/>
  <c r="B56" i="28"/>
  <c r="H52" i="41"/>
  <c r="E49" i="63"/>
  <c r="D49" i="63"/>
  <c r="D52" i="73"/>
  <c r="E52" i="73" s="1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 s="1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 s="1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 s="1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F124" i="13"/>
  <c r="B124" i="13"/>
  <c r="H132" i="21"/>
  <c r="I132" i="21"/>
  <c r="J123" i="25" l="1"/>
  <c r="D55" i="97"/>
  <c r="G54" i="97"/>
  <c r="H54" i="97"/>
  <c r="I54" i="97" s="1"/>
  <c r="B44" i="98"/>
  <c r="F44" i="98"/>
  <c r="G44" i="98" s="1"/>
  <c r="F49" i="99"/>
  <c r="B49" i="99"/>
  <c r="G124" i="25"/>
  <c r="D125" i="25"/>
  <c r="B125" i="25" s="1"/>
  <c r="D125" i="99"/>
  <c r="G124" i="99"/>
  <c r="E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 s="1"/>
  <c r="G53" i="3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E47" i="86" s="1"/>
  <c r="G46" i="86"/>
  <c r="F44" i="93"/>
  <c r="B44" i="93"/>
  <c r="G47" i="82"/>
  <c r="B46" i="91"/>
  <c r="F46" i="91"/>
  <c r="H46" i="91" s="1"/>
  <c r="G49" i="56"/>
  <c r="I49" i="56" s="1"/>
  <c r="G51" i="55"/>
  <c r="I51" i="55" s="1"/>
  <c r="D52" i="55"/>
  <c r="E52" i="55" s="1"/>
  <c r="F49" i="66"/>
  <c r="B49" i="66"/>
  <c r="G51" i="58"/>
  <c r="H51" i="58"/>
  <c r="D52" i="58"/>
  <c r="E52" i="58"/>
  <c r="I52" i="17"/>
  <c r="H52" i="42"/>
  <c r="I52" i="42" s="1"/>
  <c r="D53" i="42"/>
  <c r="E53" i="42" s="1"/>
  <c r="F55" i="23"/>
  <c r="B55" i="23"/>
  <c r="B47" i="90"/>
  <c r="F47" i="90"/>
  <c r="G47" i="90" s="1"/>
  <c r="F50" i="53"/>
  <c r="B50" i="53"/>
  <c r="D48" i="75"/>
  <c r="E48" i="75" s="1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 s="1"/>
  <c r="D53" i="39"/>
  <c r="E53" i="39" s="1"/>
  <c r="B49" i="61"/>
  <c r="F49" i="61"/>
  <c r="H54" i="30"/>
  <c r="I54" i="30" s="1"/>
  <c r="B52" i="44"/>
  <c r="F52" i="44"/>
  <c r="G52" i="44" s="1"/>
  <c r="H44" i="95"/>
  <c r="I44" i="95" s="1"/>
  <c r="D45" i="95"/>
  <c r="E45" i="95" s="1"/>
  <c r="B55" i="27"/>
  <c r="F55" i="27"/>
  <c r="G52" i="39"/>
  <c r="F47" i="76"/>
  <c r="H47" i="76" s="1"/>
  <c r="B47" i="76"/>
  <c r="I53" i="3"/>
  <c r="F44" i="96"/>
  <c r="G44" i="96" s="1"/>
  <c r="B44" i="96"/>
  <c r="H52" i="39"/>
  <c r="D51" i="72"/>
  <c r="E51" i="72" s="1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 s="1"/>
  <c r="F50" i="57"/>
  <c r="H50" i="57" s="1"/>
  <c r="B50" i="57"/>
  <c r="B49" i="60"/>
  <c r="F49" i="60"/>
  <c r="H49" i="60" s="1"/>
  <c r="D50" i="64"/>
  <c r="E50" i="64" s="1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 s="1"/>
  <c r="B45" i="89"/>
  <c r="F45" i="89"/>
  <c r="D54" i="3"/>
  <c r="E54" i="3" s="1"/>
  <c r="B53" i="43"/>
  <c r="F53" i="43"/>
  <c r="H53" i="43" s="1"/>
  <c r="F54" i="32"/>
  <c r="B54" i="32"/>
  <c r="I48" i="60"/>
  <c r="D50" i="56"/>
  <c r="E50" i="56" s="1"/>
  <c r="D47" i="88"/>
  <c r="E47" i="88"/>
  <c r="D52" i="45"/>
  <c r="E52" i="45" s="1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D55" i="30"/>
  <c r="E55" i="30" s="1"/>
  <c r="D56" i="69"/>
  <c r="E56" i="69" s="1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 s="1"/>
  <c r="G54" i="34"/>
  <c r="I54" i="34" s="1"/>
  <c r="B45" i="92"/>
  <c r="F45" i="92"/>
  <c r="H45" i="92" s="1"/>
  <c r="J132" i="22"/>
  <c r="J131" i="41"/>
  <c r="J130" i="45"/>
  <c r="J126" i="77"/>
  <c r="E46" i="87"/>
  <c r="D46" i="87"/>
  <c r="D53" i="20"/>
  <c r="E53" i="20" s="1"/>
  <c r="D49" i="62"/>
  <c r="E49" i="62" s="1"/>
  <c r="D46" i="26"/>
  <c r="E46" i="26" s="1"/>
  <c r="B54" i="18"/>
  <c r="F54" i="18"/>
  <c r="H54" i="18" s="1"/>
  <c r="D45" i="13"/>
  <c r="E45" i="13" s="1"/>
  <c r="B49" i="59"/>
  <c r="F49" i="59"/>
  <c r="H49" i="59" s="1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E125" i="25" l="1"/>
  <c r="F125" i="25" s="1"/>
  <c r="H44" i="98"/>
  <c r="I44" i="98" s="1"/>
  <c r="D50" i="99"/>
  <c r="E50" i="99" s="1"/>
  <c r="H49" i="99"/>
  <c r="G49" i="99"/>
  <c r="D45" i="98"/>
  <c r="E45" i="98" s="1"/>
  <c r="E55" i="97"/>
  <c r="F55" i="97" s="1"/>
  <c r="B55" i="97"/>
  <c r="I45" i="25"/>
  <c r="I124" i="25"/>
  <c r="H124" i="25"/>
  <c r="H124" i="99"/>
  <c r="I124" i="99"/>
  <c r="B125" i="99"/>
  <c r="F125" i="99"/>
  <c r="G46" i="91"/>
  <c r="I46" i="91" s="1"/>
  <c r="H45" i="94"/>
  <c r="E126" i="26"/>
  <c r="F126" i="26" s="1"/>
  <c r="G54" i="24"/>
  <c r="I54" i="24" s="1"/>
  <c r="J124" i="98"/>
  <c r="G125" i="97"/>
  <c r="D126" i="97"/>
  <c r="E126" i="97"/>
  <c r="J124" i="97"/>
  <c r="H125" i="26"/>
  <c r="I125" i="26"/>
  <c r="D126" i="98"/>
  <c r="G125" i="98"/>
  <c r="E126" i="98"/>
  <c r="H46" i="84"/>
  <c r="I46" i="84" s="1"/>
  <c r="I45" i="94"/>
  <c r="I46" i="86"/>
  <c r="G55" i="70"/>
  <c r="I55" i="70" s="1"/>
  <c r="H49" i="67"/>
  <c r="I49" i="67" s="1"/>
  <c r="D50" i="67"/>
  <c r="E50" i="67" s="1"/>
  <c r="G50" i="46"/>
  <c r="I50" i="46" s="1"/>
  <c r="D51" i="46"/>
  <c r="E51" i="46" s="1"/>
  <c r="D55" i="24"/>
  <c r="E55" i="24" s="1"/>
  <c r="I47" i="82"/>
  <c r="G47" i="76"/>
  <c r="I47" i="76" s="1"/>
  <c r="D45" i="93"/>
  <c r="E45" i="93" s="1"/>
  <c r="B47" i="86"/>
  <c r="F47" i="86"/>
  <c r="G44" i="93"/>
  <c r="B46" i="25"/>
  <c r="E46" i="25"/>
  <c r="F46" i="25" s="1"/>
  <c r="D48" i="80"/>
  <c r="E48" i="80" s="1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 s="1"/>
  <c r="H49" i="66"/>
  <c r="D50" i="66"/>
  <c r="E50" i="66"/>
  <c r="G53" i="43"/>
  <c r="I53" i="43" s="1"/>
  <c r="G49" i="60"/>
  <c r="I49" i="60" s="1"/>
  <c r="H55" i="23"/>
  <c r="G55" i="23"/>
  <c r="D56" i="23"/>
  <c r="E56" i="23" s="1"/>
  <c r="I52" i="39"/>
  <c r="F49" i="65"/>
  <c r="G49" i="65" s="1"/>
  <c r="B49" i="65"/>
  <c r="H50" i="53"/>
  <c r="H47" i="90"/>
  <c r="I47" i="90" s="1"/>
  <c r="D48" i="90"/>
  <c r="E48" i="90" s="1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 s="1"/>
  <c r="B53" i="42"/>
  <c r="F53" i="42"/>
  <c r="H53" i="42" s="1"/>
  <c r="B52" i="58"/>
  <c r="F52" i="58"/>
  <c r="B45" i="95"/>
  <c r="F45" i="95"/>
  <c r="G45" i="95" s="1"/>
  <c r="H52" i="44"/>
  <c r="I52" i="44" s="1"/>
  <c r="D53" i="44"/>
  <c r="E53" i="44" s="1"/>
  <c r="G47" i="77"/>
  <c r="I47" i="77" s="1"/>
  <c r="B51" i="72"/>
  <c r="F51" i="72"/>
  <c r="H51" i="72" s="1"/>
  <c r="D48" i="76"/>
  <c r="E48" i="76" s="1"/>
  <c r="G46" i="81"/>
  <c r="I46" i="81" s="1"/>
  <c r="D47" i="81"/>
  <c r="E47" i="81" s="1"/>
  <c r="D54" i="22"/>
  <c r="E54" i="22" s="1"/>
  <c r="H55" i="27"/>
  <c r="D56" i="27"/>
  <c r="E56" i="27" s="1"/>
  <c r="G55" i="27"/>
  <c r="G49" i="61"/>
  <c r="D50" i="61"/>
  <c r="E50" i="61" s="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D53" i="74"/>
  <c r="E53" i="74" s="1"/>
  <c r="D48" i="78"/>
  <c r="E48" i="78"/>
  <c r="D54" i="17"/>
  <c r="E54" i="17" s="1"/>
  <c r="B52" i="45"/>
  <c r="F52" i="45"/>
  <c r="H52" i="45" s="1"/>
  <c r="F50" i="56"/>
  <c r="H50" i="56" s="1"/>
  <c r="B50" i="56"/>
  <c r="G45" i="89"/>
  <c r="D46" i="89"/>
  <c r="E46" i="89" s="1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D55" i="32"/>
  <c r="E55" i="32" s="1"/>
  <c r="D56" i="29"/>
  <c r="E56" i="29" s="1"/>
  <c r="D51" i="54"/>
  <c r="E51" i="54"/>
  <c r="I56" i="28"/>
  <c r="D50" i="63"/>
  <c r="E50" i="63" s="1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D54" i="41"/>
  <c r="E54" i="41" s="1"/>
  <c r="D56" i="70"/>
  <c r="E56" i="70" s="1"/>
  <c r="F47" i="88"/>
  <c r="H47" i="88" s="1"/>
  <c r="B47" i="88"/>
  <c r="D54" i="43"/>
  <c r="E54" i="43" s="1"/>
  <c r="H45" i="89"/>
  <c r="G50" i="54"/>
  <c r="G49" i="63"/>
  <c r="D51" i="57"/>
  <c r="E51" i="57"/>
  <c r="H52" i="73"/>
  <c r="I52" i="73" s="1"/>
  <c r="D53" i="73"/>
  <c r="E53" i="73" s="1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 s="1"/>
  <c r="D55" i="18"/>
  <c r="E55" i="18" s="1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D126" i="25" l="1"/>
  <c r="G125" i="25"/>
  <c r="J124" i="99"/>
  <c r="I49" i="99"/>
  <c r="D56" i="97"/>
  <c r="G55" i="97"/>
  <c r="H55" i="97"/>
  <c r="B45" i="98"/>
  <c r="F45" i="98"/>
  <c r="G45" i="98" s="1"/>
  <c r="F50" i="99"/>
  <c r="B50" i="99"/>
  <c r="J124" i="25"/>
  <c r="I49" i="61"/>
  <c r="D126" i="99"/>
  <c r="E126" i="99"/>
  <c r="G125" i="99"/>
  <c r="I49" i="66"/>
  <c r="J125" i="26"/>
  <c r="G126" i="26"/>
  <c r="D127" i="26"/>
  <c r="G49" i="68"/>
  <c r="I49" i="68" s="1"/>
  <c r="G50" i="56"/>
  <c r="I50" i="56" s="1"/>
  <c r="I50" i="54"/>
  <c r="I54" i="32"/>
  <c r="I55" i="23"/>
  <c r="H125" i="98"/>
  <c r="I125" i="98"/>
  <c r="F126" i="98"/>
  <c r="B126" i="98"/>
  <c r="B126" i="97"/>
  <c r="F126" i="97"/>
  <c r="H125" i="97"/>
  <c r="I125" i="97"/>
  <c r="H45" i="95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 s="1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D53" i="55"/>
  <c r="E53" i="55" s="1"/>
  <c r="F47" i="91"/>
  <c r="G47" i="91" s="1"/>
  <c r="B47" i="91"/>
  <c r="H49" i="65"/>
  <c r="I49" i="65" s="1"/>
  <c r="D50" i="65"/>
  <c r="E50" i="65" s="1"/>
  <c r="I47" i="79"/>
  <c r="F47" i="84"/>
  <c r="B47" i="84"/>
  <c r="B51" i="53"/>
  <c r="F51" i="53"/>
  <c r="H51" i="53" s="1"/>
  <c r="G52" i="58"/>
  <c r="D53" i="58"/>
  <c r="E53" i="58" s="1"/>
  <c r="H52" i="58"/>
  <c r="D54" i="42"/>
  <c r="E54" i="42" s="1"/>
  <c r="F48" i="90"/>
  <c r="H48" i="90" s="1"/>
  <c r="B48" i="90"/>
  <c r="B56" i="23"/>
  <c r="F56" i="23"/>
  <c r="B50" i="66"/>
  <c r="F50" i="66"/>
  <c r="H50" i="66" s="1"/>
  <c r="D49" i="75"/>
  <c r="E49" i="75" s="1"/>
  <c r="B54" i="22"/>
  <c r="F54" i="22"/>
  <c r="G54" i="22" s="1"/>
  <c r="I53" i="17"/>
  <c r="G53" i="39"/>
  <c r="I53" i="39" s="1"/>
  <c r="D54" i="39"/>
  <c r="E54" i="39" s="1"/>
  <c r="F45" i="96"/>
  <c r="B45" i="96"/>
  <c r="B56" i="27"/>
  <c r="F56" i="27"/>
  <c r="F47" i="81"/>
  <c r="H47" i="81" s="1"/>
  <c r="B47" i="81"/>
  <c r="G51" i="72"/>
  <c r="I51" i="72" s="1"/>
  <c r="D52" i="72"/>
  <c r="E52" i="72" s="1"/>
  <c r="F53" i="44"/>
  <c r="G53" i="44" s="1"/>
  <c r="B53" i="44"/>
  <c r="I45" i="95"/>
  <c r="F50" i="61"/>
  <c r="H50" i="61" s="1"/>
  <c r="B50" i="61"/>
  <c r="G54" i="19"/>
  <c r="I54" i="19" s="1"/>
  <c r="G55" i="71"/>
  <c r="I55" i="71" s="1"/>
  <c r="H47" i="85"/>
  <c r="I47" i="85" s="1"/>
  <c r="D48" i="85"/>
  <c r="E48" i="85" s="1"/>
  <c r="D46" i="95"/>
  <c r="E46" i="95" s="1"/>
  <c r="B48" i="76"/>
  <c r="F48" i="76"/>
  <c r="H48" i="76" s="1"/>
  <c r="I49" i="63"/>
  <c r="G53" i="20"/>
  <c r="I53" i="20" s="1"/>
  <c r="H46" i="26"/>
  <c r="B46" i="92"/>
  <c r="F46" i="92"/>
  <c r="H46" i="92" s="1"/>
  <c r="G47" i="88"/>
  <c r="I47" i="88" s="1"/>
  <c r="F54" i="41"/>
  <c r="B54" i="41"/>
  <c r="G46" i="83"/>
  <c r="I46" i="83" s="1"/>
  <c r="D47" i="83"/>
  <c r="E47" i="83" s="1"/>
  <c r="D51" i="64"/>
  <c r="E51" i="64" s="1"/>
  <c r="F56" i="29"/>
  <c r="H56" i="29" s="1"/>
  <c r="B56" i="29"/>
  <c r="D51" i="56"/>
  <c r="E51" i="56" s="1"/>
  <c r="D55" i="19"/>
  <c r="E55" i="19" s="1"/>
  <c r="H56" i="31"/>
  <c r="I56" i="31" s="1"/>
  <c r="D57" i="31"/>
  <c r="E57" i="31" s="1"/>
  <c r="F55" i="32"/>
  <c r="G55" i="32" s="1"/>
  <c r="B55" i="32"/>
  <c r="D56" i="71"/>
  <c r="E56" i="71" s="1"/>
  <c r="B46" i="89"/>
  <c r="F46" i="89"/>
  <c r="H46" i="89" s="1"/>
  <c r="F48" i="78"/>
  <c r="B48" i="78"/>
  <c r="E56" i="30"/>
  <c r="D56" i="30"/>
  <c r="H57" i="28"/>
  <c r="I57" i="28" s="1"/>
  <c r="D58" i="28"/>
  <c r="E58" i="28" s="1"/>
  <c r="H54" i="3"/>
  <c r="I54" i="3" s="1"/>
  <c r="D55" i="3"/>
  <c r="E55" i="3" s="1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 s="1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 s="1"/>
  <c r="D50" i="68"/>
  <c r="E50" i="68" s="1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I46" i="26"/>
  <c r="D48" i="33"/>
  <c r="J133" i="21"/>
  <c r="G45" i="13"/>
  <c r="I45" i="13" s="1"/>
  <c r="D54" i="20"/>
  <c r="E54" i="20"/>
  <c r="D47" i="26"/>
  <c r="E47" i="26" s="1"/>
  <c r="D47" i="87"/>
  <c r="E47" i="87" s="1"/>
  <c r="B50" i="59"/>
  <c r="F50" i="59"/>
  <c r="G50" i="59" s="1"/>
  <c r="H47" i="33"/>
  <c r="J127" i="77"/>
  <c r="D50" i="62"/>
  <c r="E50" i="62" s="1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I55" i="97" l="1"/>
  <c r="H45" i="98"/>
  <c r="I45" i="98" s="1"/>
  <c r="H125" i="25"/>
  <c r="I125" i="25"/>
  <c r="J125" i="25" s="1"/>
  <c r="E126" i="25"/>
  <c r="F126" i="25" s="1"/>
  <c r="B126" i="25"/>
  <c r="D51" i="99"/>
  <c r="E51" i="99"/>
  <c r="H50" i="99"/>
  <c r="G50" i="99"/>
  <c r="D46" i="98"/>
  <c r="E46" i="98" s="1"/>
  <c r="E56" i="97"/>
  <c r="F56" i="97" s="1"/>
  <c r="D57" i="97" s="1"/>
  <c r="B56" i="97"/>
  <c r="I125" i="99"/>
  <c r="H125" i="99"/>
  <c r="B126" i="99"/>
  <c r="F126" i="99"/>
  <c r="I47" i="86"/>
  <c r="B127" i="26"/>
  <c r="E127" i="26"/>
  <c r="F127" i="26" s="1"/>
  <c r="J125" i="98"/>
  <c r="I126" i="26"/>
  <c r="H126" i="26"/>
  <c r="J125" i="97"/>
  <c r="H51" i="46"/>
  <c r="I51" i="46" s="1"/>
  <c r="D127" i="98"/>
  <c r="G126" i="98"/>
  <c r="E127" i="98"/>
  <c r="G126" i="97"/>
  <c r="D127" i="97"/>
  <c r="E127" i="97"/>
  <c r="G45" i="93"/>
  <c r="I45" i="93" s="1"/>
  <c r="H50" i="67"/>
  <c r="I50" i="67" s="1"/>
  <c r="D51" i="67"/>
  <c r="E51" i="67" s="1"/>
  <c r="D52" i="46"/>
  <c r="E52" i="46" s="1"/>
  <c r="G55" i="24"/>
  <c r="I55" i="24" s="1"/>
  <c r="D56" i="24"/>
  <c r="E56" i="24" s="1"/>
  <c r="I48" i="82"/>
  <c r="B48" i="86"/>
  <c r="F48" i="86"/>
  <c r="G48" i="80"/>
  <c r="D49" i="80"/>
  <c r="E49" i="80"/>
  <c r="D46" i="93"/>
  <c r="E46" i="93" s="1"/>
  <c r="E47" i="25"/>
  <c r="F47" i="25" s="1"/>
  <c r="B47" i="25"/>
  <c r="F49" i="82"/>
  <c r="B49" i="82"/>
  <c r="G46" i="94"/>
  <c r="I46" i="94" s="1"/>
  <c r="D47" i="94"/>
  <c r="E47" i="94" s="1"/>
  <c r="H48" i="80"/>
  <c r="I46" i="25"/>
  <c r="G56" i="29"/>
  <c r="I56" i="29" s="1"/>
  <c r="G48" i="76"/>
  <c r="I48" i="76" s="1"/>
  <c r="G56" i="23"/>
  <c r="H56" i="23"/>
  <c r="D57" i="23"/>
  <c r="E57" i="23" s="1"/>
  <c r="B54" i="42"/>
  <c r="F54" i="42"/>
  <c r="H54" i="42" s="1"/>
  <c r="F53" i="58"/>
  <c r="B53" i="58"/>
  <c r="B50" i="65"/>
  <c r="F50" i="65"/>
  <c r="G47" i="84"/>
  <c r="D48" i="84"/>
  <c r="E48" i="84" s="1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 s="1"/>
  <c r="H47" i="84"/>
  <c r="H47" i="91"/>
  <c r="I47" i="91" s="1"/>
  <c r="D48" i="91"/>
  <c r="E48" i="91" s="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 s="1"/>
  <c r="F46" i="95"/>
  <c r="H46" i="95" s="1"/>
  <c r="B46" i="95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D51" i="61"/>
  <c r="E51" i="61" s="1"/>
  <c r="H53" i="44"/>
  <c r="I53" i="44" s="1"/>
  <c r="D54" i="44"/>
  <c r="E54" i="44" s="1"/>
  <c r="D48" i="81"/>
  <c r="E48" i="81" s="1"/>
  <c r="G45" i="96"/>
  <c r="B54" i="39"/>
  <c r="F54" i="39"/>
  <c r="H54" i="39" s="1"/>
  <c r="D55" i="43"/>
  <c r="E55" i="43" s="1"/>
  <c r="D57" i="70"/>
  <c r="E57" i="70" s="1"/>
  <c r="D49" i="79"/>
  <c r="E49" i="79" s="1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D52" i="54"/>
  <c r="E52" i="54" s="1"/>
  <c r="G53" i="73"/>
  <c r="I53" i="73" s="1"/>
  <c r="D54" i="73"/>
  <c r="E54" i="73" s="1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D51" i="63"/>
  <c r="E51" i="63" s="1"/>
  <c r="F50" i="68"/>
  <c r="H50" i="68" s="1"/>
  <c r="B50" i="68"/>
  <c r="F48" i="88"/>
  <c r="G48" i="88" s="1"/>
  <c r="B48" i="88"/>
  <c r="G54" i="43"/>
  <c r="G56" i="70"/>
  <c r="D51" i="60"/>
  <c r="E51" i="60" s="1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 s="1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D52" i="57"/>
  <c r="E52" i="57" s="1"/>
  <c r="F55" i="3"/>
  <c r="H55" i="3" s="1"/>
  <c r="B55" i="3"/>
  <c r="G46" i="89"/>
  <c r="I46" i="89" s="1"/>
  <c r="F51" i="56"/>
  <c r="G51" i="56" s="1"/>
  <c r="B51" i="56"/>
  <c r="D57" i="29"/>
  <c r="E57" i="29" s="1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 s="1"/>
  <c r="D51" i="59"/>
  <c r="E51" i="59" s="1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I50" i="59"/>
  <c r="F46" i="13"/>
  <c r="G46" i="13" s="1"/>
  <c r="B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6" i="13"/>
  <c r="F126" i="13"/>
  <c r="F128" i="83"/>
  <c r="B128" i="83"/>
  <c r="G126" i="25" l="1"/>
  <c r="D127" i="25"/>
  <c r="I48" i="78"/>
  <c r="H46" i="13"/>
  <c r="I46" i="13" s="1"/>
  <c r="G56" i="71"/>
  <c r="E57" i="97"/>
  <c r="F57" i="97" s="1"/>
  <c r="B57" i="97"/>
  <c r="H56" i="97"/>
  <c r="I50" i="99"/>
  <c r="G56" i="97"/>
  <c r="B46" i="98"/>
  <c r="F46" i="98"/>
  <c r="H46" i="98" s="1"/>
  <c r="B51" i="99"/>
  <c r="F51" i="99"/>
  <c r="H51" i="99" s="1"/>
  <c r="J125" i="99"/>
  <c r="D127" i="99"/>
  <c r="G126" i="99"/>
  <c r="E127" i="99"/>
  <c r="J126" i="26"/>
  <c r="G127" i="26"/>
  <c r="D128" i="26"/>
  <c r="B128" i="26" s="1"/>
  <c r="I56" i="27"/>
  <c r="I126" i="97"/>
  <c r="H126" i="97"/>
  <c r="H126" i="98"/>
  <c r="I126" i="98"/>
  <c r="F127" i="97"/>
  <c r="B127" i="97"/>
  <c r="F127" i="98"/>
  <c r="B127" i="98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56" i="23"/>
  <c r="G49" i="82"/>
  <c r="F52" i="53"/>
  <c r="G52" i="53" s="1"/>
  <c r="B52" i="53"/>
  <c r="B51" i="66"/>
  <c r="F51" i="66"/>
  <c r="B48" i="84"/>
  <c r="F48" i="84"/>
  <c r="H48" i="84" s="1"/>
  <c r="D51" i="65"/>
  <c r="E51" i="65" s="1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D50" i="75"/>
  <c r="E50" i="75" s="1"/>
  <c r="D54" i="55"/>
  <c r="E54" i="55" s="1"/>
  <c r="G50" i="65"/>
  <c r="B48" i="91"/>
  <c r="F48" i="91"/>
  <c r="G48" i="91" s="1"/>
  <c r="G49" i="75"/>
  <c r="I49" i="75" s="1"/>
  <c r="G53" i="55"/>
  <c r="I53" i="55" s="1"/>
  <c r="H50" i="65"/>
  <c r="H53" i="58"/>
  <c r="D54" i="58"/>
  <c r="E54" i="58" s="1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 s="1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 s="1"/>
  <c r="D49" i="85"/>
  <c r="E49" i="85"/>
  <c r="G58" i="28"/>
  <c r="D59" i="28"/>
  <c r="E59" i="28"/>
  <c r="D58" i="69"/>
  <c r="E58" i="69" s="1"/>
  <c r="D58" i="31"/>
  <c r="E58" i="31" s="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 s="1"/>
  <c r="D52" i="64"/>
  <c r="E52" i="64"/>
  <c r="B52" i="54"/>
  <c r="F52" i="54"/>
  <c r="H52" i="54" s="1"/>
  <c r="F49" i="79"/>
  <c r="B49" i="79"/>
  <c r="H51" i="56"/>
  <c r="I51" i="56" s="1"/>
  <c r="D52" i="56"/>
  <c r="E52" i="56" s="1"/>
  <c r="D56" i="3"/>
  <c r="E56" i="3" s="1"/>
  <c r="B55" i="21"/>
  <c r="F55" i="21"/>
  <c r="H55" i="21" s="1"/>
  <c r="F56" i="32"/>
  <c r="H56" i="32" s="1"/>
  <c r="B56" i="32"/>
  <c r="D57" i="34"/>
  <c r="E57" i="34" s="1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 s="1"/>
  <c r="F54" i="74"/>
  <c r="G54" i="74" s="1"/>
  <c r="B54" i="74"/>
  <c r="I54" i="41"/>
  <c r="D56" i="19"/>
  <c r="E56" i="19" s="1"/>
  <c r="H56" i="34"/>
  <c r="I56" i="34" s="1"/>
  <c r="D49" i="88"/>
  <c r="E49" i="88" s="1"/>
  <c r="G50" i="68"/>
  <c r="I50" i="68" s="1"/>
  <c r="D51" i="68"/>
  <c r="E51" i="68" s="1"/>
  <c r="I56" i="71"/>
  <c r="H58" i="28"/>
  <c r="G57" i="69"/>
  <c r="B55" i="41"/>
  <c r="F55" i="41"/>
  <c r="G57" i="31"/>
  <c r="G56" i="30"/>
  <c r="J131" i="55"/>
  <c r="J132" i="45"/>
  <c r="J126" i="89"/>
  <c r="J131" i="54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 s="1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G51" i="99" l="1"/>
  <c r="G46" i="98"/>
  <c r="I46" i="98" s="1"/>
  <c r="I51" i="99"/>
  <c r="E127" i="25"/>
  <c r="F127" i="25" s="1"/>
  <c r="B127" i="25"/>
  <c r="I47" i="83"/>
  <c r="H126" i="25"/>
  <c r="I126" i="25"/>
  <c r="J126" i="25" s="1"/>
  <c r="D58" i="97"/>
  <c r="B58" i="97" s="1"/>
  <c r="G57" i="97"/>
  <c r="E58" i="97"/>
  <c r="D52" i="99"/>
  <c r="E52" i="99"/>
  <c r="D47" i="98"/>
  <c r="E47" i="98"/>
  <c r="I56" i="97"/>
  <c r="H57" i="97"/>
  <c r="I57" i="97" s="1"/>
  <c r="H126" i="99"/>
  <c r="I126" i="99"/>
  <c r="B127" i="99"/>
  <c r="F127" i="99"/>
  <c r="I50" i="65"/>
  <c r="I56" i="30"/>
  <c r="I58" i="28"/>
  <c r="E128" i="26"/>
  <c r="F128" i="26" s="1"/>
  <c r="G128" i="26" s="1"/>
  <c r="I128" i="26" s="1"/>
  <c r="H127" i="26"/>
  <c r="I127" i="26"/>
  <c r="J126" i="98"/>
  <c r="H56" i="24"/>
  <c r="I56" i="24" s="1"/>
  <c r="G55" i="21"/>
  <c r="I55" i="21" s="1"/>
  <c r="G127" i="98"/>
  <c r="D128" i="98"/>
  <c r="E128" i="98"/>
  <c r="G127" i="97"/>
  <c r="D128" i="97"/>
  <c r="E128" i="97"/>
  <c r="J126" i="97"/>
  <c r="G49" i="76"/>
  <c r="I49" i="76" s="1"/>
  <c r="G51" i="67"/>
  <c r="I51" i="67" s="1"/>
  <c r="D52" i="67"/>
  <c r="E52" i="67" s="1"/>
  <c r="H52" i="46"/>
  <c r="I52" i="46" s="1"/>
  <c r="D53" i="46"/>
  <c r="E53" i="46" s="1"/>
  <c r="G57" i="29"/>
  <c r="I57" i="29" s="1"/>
  <c r="D57" i="24"/>
  <c r="E57" i="24" s="1"/>
  <c r="G51" i="59"/>
  <c r="I51" i="59" s="1"/>
  <c r="H47" i="92"/>
  <c r="I47" i="92" s="1"/>
  <c r="G48" i="84"/>
  <c r="I48" i="84" s="1"/>
  <c r="I48" i="86"/>
  <c r="H46" i="93"/>
  <c r="I46" i="93" s="1"/>
  <c r="D47" i="93"/>
  <c r="E47" i="93" s="1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D48" i="94"/>
  <c r="E48" i="94" s="1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D52" i="66"/>
  <c r="E52" i="66" s="1"/>
  <c r="H51" i="61"/>
  <c r="I51" i="61" s="1"/>
  <c r="F51" i="65"/>
  <c r="G51" i="65" s="1"/>
  <c r="B51" i="65"/>
  <c r="D49" i="84"/>
  <c r="E49" i="84"/>
  <c r="D53" i="53"/>
  <c r="E53" i="53" s="1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D55" i="44"/>
  <c r="E55" i="44" s="1"/>
  <c r="F53" i="72"/>
  <c r="G53" i="72" s="1"/>
  <c r="B53" i="72"/>
  <c r="H49" i="77"/>
  <c r="I49" i="77" s="1"/>
  <c r="D52" i="61"/>
  <c r="E52" i="61" s="1"/>
  <c r="H48" i="81"/>
  <c r="I48" i="81" s="1"/>
  <c r="D49" i="81"/>
  <c r="E49" i="81" s="1"/>
  <c r="F47" i="95"/>
  <c r="B47" i="95"/>
  <c r="G57" i="27"/>
  <c r="E58" i="27"/>
  <c r="H57" i="27"/>
  <c r="D58" i="27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D50" i="79"/>
  <c r="E50" i="79" s="1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D50" i="78"/>
  <c r="E50" i="78" s="1"/>
  <c r="G51" i="63"/>
  <c r="I51" i="63" s="1"/>
  <c r="D52" i="63"/>
  <c r="E52" i="63" s="1"/>
  <c r="F58" i="69"/>
  <c r="G58" i="69" s="1"/>
  <c r="B58" i="69"/>
  <c r="F54" i="45"/>
  <c r="G54" i="45" s="1"/>
  <c r="B54" i="45"/>
  <c r="D56" i="43"/>
  <c r="E56" i="43" s="1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 s="1"/>
  <c r="D58" i="29"/>
  <c r="E58" i="29" s="1"/>
  <c r="B56" i="3"/>
  <c r="F56" i="3"/>
  <c r="H56" i="3" s="1"/>
  <c r="B52" i="56"/>
  <c r="F52" i="56"/>
  <c r="H52" i="56" s="1"/>
  <c r="H49" i="79"/>
  <c r="I49" i="79" s="1"/>
  <c r="G52" i="54"/>
  <c r="I52" i="54" s="1"/>
  <c r="D53" i="54"/>
  <c r="E53" i="54" s="1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 s="1"/>
  <c r="H55" i="43"/>
  <c r="I55" i="43" s="1"/>
  <c r="G47" i="89"/>
  <c r="I47" i="89" s="1"/>
  <c r="D48" i="89"/>
  <c r="E48" i="89" s="1"/>
  <c r="I57" i="69"/>
  <c r="D50" i="77"/>
  <c r="E50" i="77" s="1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 s="1"/>
  <c r="G55" i="17"/>
  <c r="D48" i="92"/>
  <c r="E48" i="92"/>
  <c r="J133" i="43"/>
  <c r="J128" i="78"/>
  <c r="J126" i="92"/>
  <c r="J135" i="31"/>
  <c r="J133" i="39"/>
  <c r="J136" i="27"/>
  <c r="J136" i="69"/>
  <c r="J130" i="64"/>
  <c r="B48" i="87"/>
  <c r="F48" i="87"/>
  <c r="G48" i="87" s="1"/>
  <c r="B55" i="20"/>
  <c r="F55" i="20"/>
  <c r="H55" i="20" s="1"/>
  <c r="D52" i="59"/>
  <c r="E52" i="59" s="1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 s="1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F58" i="97" l="1"/>
  <c r="D59" i="97" s="1"/>
  <c r="E59" i="97" s="1"/>
  <c r="F59" i="97" s="1"/>
  <c r="D128" i="25"/>
  <c r="G127" i="25"/>
  <c r="J126" i="99"/>
  <c r="F52" i="99"/>
  <c r="G52" i="99" s="1"/>
  <c r="B52" i="99"/>
  <c r="F47" i="98"/>
  <c r="B47" i="98"/>
  <c r="G127" i="99"/>
  <c r="E128" i="99"/>
  <c r="D128" i="99"/>
  <c r="H128" i="26"/>
  <c r="J128" i="26" s="1"/>
  <c r="D129" i="26"/>
  <c r="B129" i="26" s="1"/>
  <c r="J127" i="26"/>
  <c r="B128" i="98"/>
  <c r="F128" i="98"/>
  <c r="H127" i="97"/>
  <c r="I127" i="97"/>
  <c r="B128" i="97"/>
  <c r="F128" i="97"/>
  <c r="H127" i="98"/>
  <c r="I127" i="98"/>
  <c r="B52" i="67"/>
  <c r="F52" i="67"/>
  <c r="H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 s="1"/>
  <c r="I49" i="80"/>
  <c r="B50" i="90"/>
  <c r="F50" i="90"/>
  <c r="G50" i="90" s="1"/>
  <c r="D56" i="42"/>
  <c r="E56" i="42" s="1"/>
  <c r="G54" i="55"/>
  <c r="D55" i="55"/>
  <c r="E55" i="55" s="1"/>
  <c r="F53" i="53"/>
  <c r="H53" i="53" s="1"/>
  <c r="B53" i="53"/>
  <c r="E58" i="23"/>
  <c r="F58" i="23" s="1"/>
  <c r="B58" i="23"/>
  <c r="G55" i="42"/>
  <c r="D51" i="75"/>
  <c r="E51" i="75" s="1"/>
  <c r="H54" i="58"/>
  <c r="D55" i="58"/>
  <c r="E55" i="58" s="1"/>
  <c r="G54" i="58"/>
  <c r="H49" i="85"/>
  <c r="I49" i="85" s="1"/>
  <c r="I57" i="23"/>
  <c r="B49" i="84"/>
  <c r="F49" i="84"/>
  <c r="D52" i="65"/>
  <c r="E52" i="65" s="1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H47" i="95"/>
  <c r="D48" i="95"/>
  <c r="E48" i="95" s="1"/>
  <c r="B49" i="81"/>
  <c r="F49" i="81"/>
  <c r="H49" i="81" s="1"/>
  <c r="F52" i="61"/>
  <c r="H52" i="61" s="1"/>
  <c r="B52" i="61"/>
  <c r="D54" i="72"/>
  <c r="E54" i="72" s="1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D52" i="68"/>
  <c r="E52" i="68" s="1"/>
  <c r="B56" i="43"/>
  <c r="F56" i="43"/>
  <c r="G56" i="43" s="1"/>
  <c r="D53" i="64"/>
  <c r="E53" i="64" s="1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D50" i="88"/>
  <c r="E50" i="88" s="1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D55" i="45"/>
  <c r="E55" i="45" s="1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D48" i="13"/>
  <c r="E48" i="13" s="1"/>
  <c r="D50" i="33"/>
  <c r="F57" i="18"/>
  <c r="G57" i="18" s="1"/>
  <c r="B57" i="18"/>
  <c r="D52" i="62"/>
  <c r="E52" i="62" s="1"/>
  <c r="D56" i="20"/>
  <c r="E56" i="20" s="1"/>
  <c r="D49" i="87"/>
  <c r="E49" i="87" s="1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H58" i="97" l="1"/>
  <c r="G58" i="97"/>
  <c r="B59" i="97"/>
  <c r="D60" i="97"/>
  <c r="E60" i="97" s="1"/>
  <c r="F60" i="97" s="1"/>
  <c r="G59" i="97"/>
  <c r="H52" i="99"/>
  <c r="I52" i="99" s="1"/>
  <c r="H127" i="25"/>
  <c r="I127" i="25"/>
  <c r="B128" i="25"/>
  <c r="E128" i="25"/>
  <c r="F128" i="25" s="1"/>
  <c r="D48" i="98"/>
  <c r="E48" i="98"/>
  <c r="H47" i="98"/>
  <c r="I58" i="97"/>
  <c r="G48" i="94"/>
  <c r="I48" i="94" s="1"/>
  <c r="G47" i="98"/>
  <c r="H59" i="97"/>
  <c r="I59" i="97" s="1"/>
  <c r="D53" i="99"/>
  <c r="E53" i="99" s="1"/>
  <c r="B128" i="99"/>
  <c r="F128" i="99"/>
  <c r="H127" i="99"/>
  <c r="I127" i="99"/>
  <c r="E129" i="26"/>
  <c r="F129" i="26" s="1"/>
  <c r="G52" i="67"/>
  <c r="I52" i="67" s="1"/>
  <c r="J127" i="98"/>
  <c r="J127" i="97"/>
  <c r="I55" i="42"/>
  <c r="G128" i="97"/>
  <c r="D129" i="97"/>
  <c r="E129" i="97"/>
  <c r="G128" i="98"/>
  <c r="D129" i="98"/>
  <c r="E129" i="98"/>
  <c r="I49" i="86"/>
  <c r="D53" i="67"/>
  <c r="E53" i="67" s="1"/>
  <c r="G52" i="59"/>
  <c r="I52" i="59" s="1"/>
  <c r="I54" i="55"/>
  <c r="H53" i="46"/>
  <c r="I53" i="46" s="1"/>
  <c r="D54" i="46"/>
  <c r="E54" i="46" s="1"/>
  <c r="G57" i="24"/>
  <c r="I57" i="24" s="1"/>
  <c r="D58" i="24"/>
  <c r="E58" i="24" s="1"/>
  <c r="D48" i="93"/>
  <c r="E48" i="93" s="1"/>
  <c r="G49" i="81"/>
  <c r="I49" i="81" s="1"/>
  <c r="I48" i="25"/>
  <c r="E49" i="94"/>
  <c r="D49" i="94"/>
  <c r="G47" i="93"/>
  <c r="I47" i="93" s="1"/>
  <c r="H50" i="80"/>
  <c r="I50" i="80" s="1"/>
  <c r="D51" i="80"/>
  <c r="E51" i="80" s="1"/>
  <c r="B50" i="86"/>
  <c r="F50" i="86"/>
  <c r="B51" i="82"/>
  <c r="F51" i="82"/>
  <c r="H51" i="82" s="1"/>
  <c r="E49" i="25"/>
  <c r="F49" i="25" s="1"/>
  <c r="B49" i="25"/>
  <c r="H50" i="77"/>
  <c r="I50" i="77" s="1"/>
  <c r="G49" i="84"/>
  <c r="D50" i="84"/>
  <c r="E50" i="84" s="1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G49" i="91"/>
  <c r="H49" i="91"/>
  <c r="D50" i="91"/>
  <c r="E50" i="91" s="1"/>
  <c r="I54" i="58"/>
  <c r="H50" i="90"/>
  <c r="I50" i="90" s="1"/>
  <c r="D51" i="90"/>
  <c r="E51" i="90" s="1"/>
  <c r="H52" i="63"/>
  <c r="I52" i="63" s="1"/>
  <c r="H52" i="66"/>
  <c r="I52" i="66" s="1"/>
  <c r="D53" i="66"/>
  <c r="E53" i="66" s="1"/>
  <c r="H49" i="84"/>
  <c r="G53" i="53"/>
  <c r="I53" i="53" s="1"/>
  <c r="D54" i="53"/>
  <c r="E54" i="53" s="1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G50" i="76"/>
  <c r="I50" i="76" s="1"/>
  <c r="D51" i="76"/>
  <c r="E51" i="76" s="1"/>
  <c r="G58" i="27"/>
  <c r="D59" i="27"/>
  <c r="E59" i="27" s="1"/>
  <c r="H58" i="27"/>
  <c r="G47" i="96"/>
  <c r="D50" i="81"/>
  <c r="E50" i="81" s="1"/>
  <c r="I47" i="95"/>
  <c r="B54" i="72"/>
  <c r="F54" i="72"/>
  <c r="G54" i="72" s="1"/>
  <c r="G58" i="70"/>
  <c r="I58" i="70" s="1"/>
  <c r="G53" i="57"/>
  <c r="I53" i="57" s="1"/>
  <c r="G55" i="44"/>
  <c r="I55" i="44" s="1"/>
  <c r="D56" i="44"/>
  <c r="E56" i="44" s="1"/>
  <c r="H56" i="22"/>
  <c r="I56" i="22" s="1"/>
  <c r="D57" i="22"/>
  <c r="E57" i="22" s="1"/>
  <c r="B56" i="39"/>
  <c r="F56" i="39"/>
  <c r="G56" i="39" s="1"/>
  <c r="G52" i="61"/>
  <c r="I52" i="61" s="1"/>
  <c r="D53" i="61"/>
  <c r="E53" i="61" s="1"/>
  <c r="B57" i="3"/>
  <c r="F57" i="3"/>
  <c r="G57" i="3" s="1"/>
  <c r="G53" i="54"/>
  <c r="D54" i="54"/>
  <c r="E54" i="54" s="1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D53" i="63"/>
  <c r="E53" i="63" s="1"/>
  <c r="B59" i="69"/>
  <c r="F59" i="69"/>
  <c r="G59" i="69" s="1"/>
  <c r="D51" i="77"/>
  <c r="E51" i="77" s="1"/>
  <c r="F57" i="19"/>
  <c r="H57" i="19" s="1"/>
  <c r="B57" i="19"/>
  <c r="D51" i="78"/>
  <c r="E51" i="78" s="1"/>
  <c r="H58" i="29"/>
  <c r="F53" i="56"/>
  <c r="H53" i="56" s="1"/>
  <c r="B53" i="56"/>
  <c r="D57" i="21"/>
  <c r="E57" i="21" s="1"/>
  <c r="H56" i="17"/>
  <c r="D58" i="32"/>
  <c r="E58" i="32" s="1"/>
  <c r="D56" i="74"/>
  <c r="E56" i="74" s="1"/>
  <c r="E49" i="89"/>
  <c r="D49" i="89"/>
  <c r="F60" i="28"/>
  <c r="D61" i="28" s="1"/>
  <c r="B60" i="28"/>
  <c r="D51" i="79"/>
  <c r="E51" i="79" s="1"/>
  <c r="F49" i="83"/>
  <c r="H49" i="83" s="1"/>
  <c r="B49" i="83"/>
  <c r="I52" i="64"/>
  <c r="I51" i="68"/>
  <c r="H53" i="54"/>
  <c r="D59" i="70"/>
  <c r="E59" i="70" s="1"/>
  <c r="D54" i="57"/>
  <c r="E54" i="57" s="1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D53" i="59"/>
  <c r="E53" i="59" s="1"/>
  <c r="J130" i="66"/>
  <c r="J129" i="79"/>
  <c r="J132" i="53"/>
  <c r="J135" i="19"/>
  <c r="B49" i="26"/>
  <c r="F49" i="26"/>
  <c r="H49" i="26" s="1"/>
  <c r="B52" i="62"/>
  <c r="F52" i="62"/>
  <c r="H52" i="62" s="1"/>
  <c r="F48" i="13"/>
  <c r="H48" i="13" s="1"/>
  <c r="B48" i="13"/>
  <c r="J132" i="59"/>
  <c r="J137" i="23"/>
  <c r="J134" i="39"/>
  <c r="J127" i="88"/>
  <c r="J131" i="60"/>
  <c r="J136" i="31"/>
  <c r="I49" i="33"/>
  <c r="B49" i="87"/>
  <c r="F49" i="87"/>
  <c r="G49" i="87" s="1"/>
  <c r="B56" i="20"/>
  <c r="F56" i="20"/>
  <c r="H56" i="20" s="1"/>
  <c r="D58" i="18"/>
  <c r="E58" i="18" s="1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J127" i="99" l="1"/>
  <c r="J127" i="25"/>
  <c r="B60" i="97"/>
  <c r="I49" i="91"/>
  <c r="G128" i="25"/>
  <c r="D129" i="25"/>
  <c r="G48" i="13"/>
  <c r="I47" i="98"/>
  <c r="D61" i="97"/>
  <c r="G60" i="97"/>
  <c r="H60" i="97"/>
  <c r="I49" i="84"/>
  <c r="F53" i="99"/>
  <c r="D54" i="99" s="1"/>
  <c r="B53" i="99"/>
  <c r="B48" i="98"/>
  <c r="F48" i="98"/>
  <c r="H48" i="98" s="1"/>
  <c r="I53" i="54"/>
  <c r="G128" i="99"/>
  <c r="E129" i="99"/>
  <c r="D129" i="99"/>
  <c r="G129" i="26"/>
  <c r="D130" i="26"/>
  <c r="G53" i="56"/>
  <c r="I53" i="56" s="1"/>
  <c r="H58" i="71"/>
  <c r="H128" i="98"/>
  <c r="I128" i="98"/>
  <c r="F129" i="97"/>
  <c r="B129" i="97"/>
  <c r="B129" i="98"/>
  <c r="F129" i="98"/>
  <c r="I128" i="97"/>
  <c r="H128" i="97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D52" i="82"/>
  <c r="E52" i="82" s="1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H58" i="30"/>
  <c r="I58" i="30" s="1"/>
  <c r="H56" i="39"/>
  <c r="I56" i="39" s="1"/>
  <c r="F50" i="91"/>
  <c r="B50" i="91"/>
  <c r="I58" i="23"/>
  <c r="G52" i="65"/>
  <c r="I52" i="65" s="1"/>
  <c r="D53" i="65"/>
  <c r="E53" i="65" s="1"/>
  <c r="D52" i="75"/>
  <c r="E52" i="75" s="1"/>
  <c r="D57" i="42"/>
  <c r="E57" i="42" s="1"/>
  <c r="B54" i="53"/>
  <c r="F54" i="53"/>
  <c r="H54" i="53" s="1"/>
  <c r="B53" i="66"/>
  <c r="F53" i="66"/>
  <c r="B51" i="90"/>
  <c r="F51" i="90"/>
  <c r="G51" i="90" s="1"/>
  <c r="H55" i="55"/>
  <c r="I55" i="55" s="1"/>
  <c r="D56" i="55"/>
  <c r="E56" i="55" s="1"/>
  <c r="G48" i="95"/>
  <c r="I48" i="95" s="1"/>
  <c r="F50" i="84"/>
  <c r="B50" i="84"/>
  <c r="H56" i="42"/>
  <c r="I56" i="42" s="1"/>
  <c r="E59" i="23"/>
  <c r="F59" i="23" s="1"/>
  <c r="B59" i="23"/>
  <c r="D56" i="58"/>
  <c r="E56" i="58" s="1"/>
  <c r="H51" i="75"/>
  <c r="I51" i="75" s="1"/>
  <c r="G50" i="85"/>
  <c r="D51" i="85"/>
  <c r="E51" i="85" s="1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 s="1"/>
  <c r="H60" i="28"/>
  <c r="D57" i="39"/>
  <c r="E57" i="39"/>
  <c r="F50" i="81"/>
  <c r="G50" i="81" s="1"/>
  <c r="B50" i="81"/>
  <c r="I48" i="13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 s="1"/>
  <c r="B49" i="92"/>
  <c r="F49" i="92"/>
  <c r="F57" i="17"/>
  <c r="H57" i="17" s="1"/>
  <c r="C66" i="17"/>
  <c r="B57" i="17"/>
  <c r="H50" i="88"/>
  <c r="I50" i="88" s="1"/>
  <c r="D51" i="88"/>
  <c r="E51" i="88" s="1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 s="1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 s="1"/>
  <c r="D50" i="87"/>
  <c r="E50" i="87" s="1"/>
  <c r="D50" i="26"/>
  <c r="E50" i="26" s="1"/>
  <c r="F53" i="59"/>
  <c r="G53" i="59" s="1"/>
  <c r="B53" i="59"/>
  <c r="D57" i="20"/>
  <c r="E57" i="20" s="1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F138" i="17"/>
  <c r="B138" i="17"/>
  <c r="D129" i="13"/>
  <c r="E129" i="13" s="1"/>
  <c r="G128" i="13"/>
  <c r="B140" i="28"/>
  <c r="F140" i="28"/>
  <c r="G48" i="98" l="1"/>
  <c r="I48" i="98" s="1"/>
  <c r="G54" i="46"/>
  <c r="E129" i="25"/>
  <c r="F129" i="25" s="1"/>
  <c r="B129" i="25"/>
  <c r="H128" i="25"/>
  <c r="I128" i="25"/>
  <c r="G53" i="99"/>
  <c r="I60" i="97"/>
  <c r="H53" i="99"/>
  <c r="D49" i="98"/>
  <c r="E49" i="98"/>
  <c r="E54" i="99"/>
  <c r="F54" i="99" s="1"/>
  <c r="D55" i="99" s="1"/>
  <c r="B54" i="99"/>
  <c r="E61" i="97"/>
  <c r="F61" i="97" s="1"/>
  <c r="B61" i="97"/>
  <c r="I59" i="31"/>
  <c r="F129" i="99"/>
  <c r="B129" i="99"/>
  <c r="H128" i="99"/>
  <c r="I128" i="99"/>
  <c r="G49" i="94"/>
  <c r="I49" i="94" s="1"/>
  <c r="E130" i="26"/>
  <c r="F130" i="26" s="1"/>
  <c r="B130" i="26"/>
  <c r="H129" i="26"/>
  <c r="I129" i="26"/>
  <c r="I58" i="71"/>
  <c r="J128" i="98"/>
  <c r="I60" i="28"/>
  <c r="I49" i="25"/>
  <c r="I50" i="85"/>
  <c r="H57" i="21"/>
  <c r="I57" i="21" s="1"/>
  <c r="J128" i="97"/>
  <c r="G129" i="97"/>
  <c r="D130" i="97"/>
  <c r="E130" i="97"/>
  <c r="D130" i="98"/>
  <c r="G129" i="98"/>
  <c r="E130" i="98"/>
  <c r="H51" i="80"/>
  <c r="I51" i="80" s="1"/>
  <c r="H51" i="76"/>
  <c r="I51" i="76" s="1"/>
  <c r="H53" i="67"/>
  <c r="I53" i="67" s="1"/>
  <c r="D54" i="67"/>
  <c r="E54" i="67"/>
  <c r="I54" i="46"/>
  <c r="D55" i="46"/>
  <c r="E55" i="46" s="1"/>
  <c r="H58" i="24"/>
  <c r="I58" i="24" s="1"/>
  <c r="D59" i="24"/>
  <c r="E50" i="25"/>
  <c r="F50" i="25" s="1"/>
  <c r="B50" i="25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 s="1"/>
  <c r="B52" i="75"/>
  <c r="F52" i="75"/>
  <c r="G52" i="75" s="1"/>
  <c r="H50" i="84"/>
  <c r="D51" i="84"/>
  <c r="E51" i="84" s="1"/>
  <c r="D52" i="90"/>
  <c r="E52" i="90"/>
  <c r="F53" i="65"/>
  <c r="B53" i="65"/>
  <c r="B57" i="42"/>
  <c r="F57" i="42"/>
  <c r="G50" i="91"/>
  <c r="D51" i="91"/>
  <c r="E51" i="91" s="1"/>
  <c r="H50" i="91"/>
  <c r="G50" i="84"/>
  <c r="H51" i="90"/>
  <c r="I51" i="90" s="1"/>
  <c r="H53" i="66"/>
  <c r="G54" i="53"/>
  <c r="I54" i="53" s="1"/>
  <c r="D55" i="53"/>
  <c r="E55" i="53" s="1"/>
  <c r="D58" i="22"/>
  <c r="D54" i="61"/>
  <c r="E54" i="61" s="1"/>
  <c r="H59" i="29"/>
  <c r="F49" i="95"/>
  <c r="B49" i="95"/>
  <c r="H57" i="22"/>
  <c r="G53" i="61"/>
  <c r="F55" i="72"/>
  <c r="G55" i="72" s="1"/>
  <c r="B55" i="72"/>
  <c r="D57" i="44"/>
  <c r="E57" i="44" s="1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D51" i="81"/>
  <c r="E51" i="81" s="1"/>
  <c r="D60" i="27"/>
  <c r="E60" i="27" s="1"/>
  <c r="G59" i="27"/>
  <c r="I59" i="27" s="1"/>
  <c r="H53" i="61"/>
  <c r="D52" i="76"/>
  <c r="E52" i="76" s="1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 s="1"/>
  <c r="D50" i="92"/>
  <c r="E50" i="92" s="1"/>
  <c r="D54" i="60"/>
  <c r="E54" i="60" s="1"/>
  <c r="G51" i="78"/>
  <c r="D52" i="78"/>
  <c r="E52" i="78" s="1"/>
  <c r="G58" i="32"/>
  <c r="D59" i="32"/>
  <c r="E59" i="32" s="1"/>
  <c r="F59" i="32" s="1"/>
  <c r="D60" i="32" s="1"/>
  <c r="D52" i="77"/>
  <c r="E52" i="77" s="1"/>
  <c r="F54" i="56"/>
  <c r="G54" i="56" s="1"/>
  <c r="B54" i="56"/>
  <c r="H56" i="74"/>
  <c r="D57" i="74"/>
  <c r="E57" i="74" s="1"/>
  <c r="H51" i="79"/>
  <c r="D52" i="79"/>
  <c r="E52" i="79" s="1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I51" i="78" s="1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 s="1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 s="1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G139" i="30"/>
  <c r="E140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D130" i="25" l="1"/>
  <c r="G129" i="25"/>
  <c r="I53" i="99"/>
  <c r="J128" i="25"/>
  <c r="I53" i="66"/>
  <c r="D62" i="97"/>
  <c r="E62" i="97" s="1"/>
  <c r="F62" i="97" s="1"/>
  <c r="D63" i="97" s="1"/>
  <c r="G61" i="97"/>
  <c r="H61" i="97"/>
  <c r="E55" i="99"/>
  <c r="F55" i="99" s="1"/>
  <c r="D56" i="99" s="1"/>
  <c r="B55" i="99"/>
  <c r="H54" i="99"/>
  <c r="G54" i="99"/>
  <c r="B49" i="98"/>
  <c r="F49" i="98"/>
  <c r="G49" i="98" s="1"/>
  <c r="I59" i="29"/>
  <c r="I50" i="91"/>
  <c r="J128" i="99"/>
  <c r="E130" i="99"/>
  <c r="D130" i="99"/>
  <c r="G129" i="99"/>
  <c r="J129" i="26"/>
  <c r="D131" i="26"/>
  <c r="G130" i="26"/>
  <c r="H54" i="56"/>
  <c r="I56" i="74"/>
  <c r="I50" i="84"/>
  <c r="I59" i="23"/>
  <c r="G58" i="19"/>
  <c r="I58" i="19" s="1"/>
  <c r="B130" i="97"/>
  <c r="F130" i="97"/>
  <c r="H129" i="98"/>
  <c r="I129" i="98"/>
  <c r="H129" i="97"/>
  <c r="I129" i="97"/>
  <c r="F130" i="98"/>
  <c r="B130" i="98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D53" i="82"/>
  <c r="E53" i="82" s="1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D52" i="86"/>
  <c r="E52" i="86" s="1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D54" i="65"/>
  <c r="E54" i="65" s="1"/>
  <c r="B51" i="84"/>
  <c r="F51" i="84"/>
  <c r="G51" i="84" s="1"/>
  <c r="D53" i="75"/>
  <c r="E53" i="75"/>
  <c r="H57" i="42"/>
  <c r="H56" i="58"/>
  <c r="D57" i="58"/>
  <c r="E57" i="58" s="1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D50" i="95"/>
  <c r="E50" i="95" s="1"/>
  <c r="I51" i="79"/>
  <c r="B60" i="27"/>
  <c r="F60" i="27"/>
  <c r="H51" i="85"/>
  <c r="D52" i="85"/>
  <c r="E52" i="85" s="1"/>
  <c r="H57" i="39"/>
  <c r="I57" i="39" s="1"/>
  <c r="B57" i="44"/>
  <c r="F57" i="44"/>
  <c r="G57" i="44" s="1"/>
  <c r="D56" i="72"/>
  <c r="E56" i="72" s="1"/>
  <c r="G49" i="95"/>
  <c r="F54" i="61"/>
  <c r="H54" i="61" s="1"/>
  <c r="B54" i="61"/>
  <c r="I54" i="56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 s="1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 s="1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 s="1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 s="1"/>
  <c r="F54" i="59"/>
  <c r="H54" i="59" s="1"/>
  <c r="B54" i="59"/>
  <c r="J130" i="81"/>
  <c r="J155" i="81" s="1"/>
  <c r="H49" i="13"/>
  <c r="I49" i="13" s="1"/>
  <c r="D54" i="62"/>
  <c r="E54" i="62" s="1"/>
  <c r="D52" i="33"/>
  <c r="E52" i="33" s="1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I129" i="25" l="1"/>
  <c r="H129" i="25"/>
  <c r="E130" i="25"/>
  <c r="F130" i="25"/>
  <c r="B130" i="25"/>
  <c r="H49" i="98"/>
  <c r="I49" i="98" s="1"/>
  <c r="I54" i="99"/>
  <c r="I61" i="97"/>
  <c r="G55" i="99"/>
  <c r="I50" i="25"/>
  <c r="E56" i="99"/>
  <c r="F56" i="99" s="1"/>
  <c r="B56" i="99"/>
  <c r="E63" i="97"/>
  <c r="B63" i="97"/>
  <c r="F63" i="97"/>
  <c r="D64" i="97" s="1"/>
  <c r="D50" i="98"/>
  <c r="E50" i="98"/>
  <c r="H55" i="99"/>
  <c r="B62" i="97"/>
  <c r="G62" i="97"/>
  <c r="H62" i="97"/>
  <c r="J129" i="98"/>
  <c r="I129" i="99"/>
  <c r="H129" i="99"/>
  <c r="F130" i="99"/>
  <c r="B130" i="99"/>
  <c r="H49" i="93"/>
  <c r="I130" i="26"/>
  <c r="H130" i="26"/>
  <c r="E131" i="26"/>
  <c r="F131" i="26" s="1"/>
  <c r="B131" i="26"/>
  <c r="H61" i="69"/>
  <c r="I61" i="69" s="1"/>
  <c r="H55" i="53"/>
  <c r="I55" i="53" s="1"/>
  <c r="I53" i="65"/>
  <c r="D131" i="98"/>
  <c r="G130" i="98"/>
  <c r="E131" i="98"/>
  <c r="J129" i="97"/>
  <c r="G130" i="97"/>
  <c r="D131" i="97"/>
  <c r="E131" i="97"/>
  <c r="H51" i="84"/>
  <c r="I51" i="84" s="1"/>
  <c r="I51" i="86"/>
  <c r="G54" i="67"/>
  <c r="I54" i="67" s="1"/>
  <c r="D55" i="67"/>
  <c r="E55" i="67" s="1"/>
  <c r="H55" i="46"/>
  <c r="I55" i="46" s="1"/>
  <c r="D56" i="46"/>
  <c r="E56" i="46" s="1"/>
  <c r="H57" i="44"/>
  <c r="I57" i="44" s="1"/>
  <c r="I59" i="30"/>
  <c r="H59" i="24"/>
  <c r="I59" i="24" s="1"/>
  <c r="D60" i="24"/>
  <c r="I56" i="58"/>
  <c r="B52" i="86"/>
  <c r="F52" i="86"/>
  <c r="I49" i="93"/>
  <c r="I52" i="82"/>
  <c r="E51" i="25"/>
  <c r="F51" i="25" s="1"/>
  <c r="I57" i="42"/>
  <c r="D53" i="80"/>
  <c r="E53" i="80" s="1"/>
  <c r="B53" i="82"/>
  <c r="F53" i="82"/>
  <c r="G53" i="82" s="1"/>
  <c r="I60" i="29"/>
  <c r="D50" i="93"/>
  <c r="E50" i="93" s="1"/>
  <c r="G50" i="94"/>
  <c r="I50" i="94" s="1"/>
  <c r="D51" i="94"/>
  <c r="E51" i="94" s="1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 s="1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 s="1"/>
  <c r="F54" i="65"/>
  <c r="G54" i="65" s="1"/>
  <c r="B54" i="65"/>
  <c r="H54" i="66"/>
  <c r="I54" i="66" s="1"/>
  <c r="D55" i="66"/>
  <c r="E55" i="66" s="1"/>
  <c r="H58" i="22"/>
  <c r="D59" i="22"/>
  <c r="G58" i="22"/>
  <c r="I49" i="95"/>
  <c r="B58" i="39"/>
  <c r="F58" i="39"/>
  <c r="H58" i="39" s="1"/>
  <c r="H51" i="81"/>
  <c r="I51" i="81" s="1"/>
  <c r="D52" i="81"/>
  <c r="E52" i="81" s="1"/>
  <c r="D58" i="44"/>
  <c r="E58" i="44" s="1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 s="1"/>
  <c r="B52" i="85"/>
  <c r="F52" i="85"/>
  <c r="H52" i="85" s="1"/>
  <c r="H52" i="76"/>
  <c r="I52" i="76" s="1"/>
  <c r="D53" i="76"/>
  <c r="E53" i="76" s="1"/>
  <c r="I58" i="17"/>
  <c r="D60" i="3"/>
  <c r="G59" i="3"/>
  <c r="H59" i="3"/>
  <c r="D60" i="17"/>
  <c r="G59" i="17"/>
  <c r="H59" i="17"/>
  <c r="H60" i="30"/>
  <c r="D61" i="30"/>
  <c r="G60" i="30"/>
  <c r="H50" i="92"/>
  <c r="D51" i="92"/>
  <c r="E51" i="92" s="1"/>
  <c r="D58" i="73"/>
  <c r="E58" i="73" s="1"/>
  <c r="H57" i="73"/>
  <c r="G57" i="73"/>
  <c r="B60" i="34"/>
  <c r="G62" i="28"/>
  <c r="G50" i="92"/>
  <c r="H52" i="77"/>
  <c r="I52" i="77" s="1"/>
  <c r="D53" i="77"/>
  <c r="E53" i="77" s="1"/>
  <c r="D58" i="74"/>
  <c r="E58" i="74" s="1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D51" i="89"/>
  <c r="E51" i="89" s="1"/>
  <c r="G52" i="78"/>
  <c r="I52" i="78" s="1"/>
  <c r="D53" i="78"/>
  <c r="E53" i="78" s="1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 s="1"/>
  <c r="D55" i="63"/>
  <c r="E55" i="63" s="1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D55" i="59"/>
  <c r="E55" i="59" s="1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E140" i="32"/>
  <c r="D140" i="32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J132" i="67"/>
  <c r="G63" i="97" l="1"/>
  <c r="D131" i="25"/>
  <c r="G130" i="25"/>
  <c r="J129" i="25"/>
  <c r="I55" i="99"/>
  <c r="I62" i="97"/>
  <c r="D57" i="99"/>
  <c r="G56" i="99"/>
  <c r="H56" i="99"/>
  <c r="E64" i="97"/>
  <c r="F64" i="97" s="1"/>
  <c r="B64" i="97"/>
  <c r="B50" i="98"/>
  <c r="F50" i="98"/>
  <c r="G50" i="98" s="1"/>
  <c r="H63" i="97"/>
  <c r="I63" i="97" s="1"/>
  <c r="D131" i="99"/>
  <c r="G130" i="99"/>
  <c r="E131" i="99"/>
  <c r="J129" i="99"/>
  <c r="G131" i="26"/>
  <c r="D132" i="26"/>
  <c r="J130" i="26"/>
  <c r="I58" i="43"/>
  <c r="B131" i="97"/>
  <c r="F131" i="97"/>
  <c r="H130" i="98"/>
  <c r="I130" i="98"/>
  <c r="H130" i="97"/>
  <c r="I130" i="97"/>
  <c r="B131" i="98"/>
  <c r="F131" i="98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D54" i="82"/>
  <c r="E54" i="82" s="1"/>
  <c r="B51" i="94"/>
  <c r="F51" i="94"/>
  <c r="H51" i="94" s="1"/>
  <c r="B50" i="93"/>
  <c r="F50" i="93"/>
  <c r="G50" i="93" s="1"/>
  <c r="G52" i="86"/>
  <c r="D53" i="86"/>
  <c r="E53" i="86" s="1"/>
  <c r="H52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 s="1"/>
  <c r="D55" i="65"/>
  <c r="E55" i="65" s="1"/>
  <c r="H54" i="65"/>
  <c r="I54" i="65" s="1"/>
  <c r="H58" i="42"/>
  <c r="I58" i="42" s="1"/>
  <c r="D59" i="42"/>
  <c r="E59" i="42" s="1"/>
  <c r="F59" i="42" s="1"/>
  <c r="B53" i="90"/>
  <c r="F53" i="90"/>
  <c r="G53" i="75"/>
  <c r="D54" i="75"/>
  <c r="E54" i="75" s="1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 s="1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 s="1"/>
  <c r="D57" i="72"/>
  <c r="E57" i="72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 s="1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 s="1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 s="1"/>
  <c r="B56" i="57"/>
  <c r="F56" i="57"/>
  <c r="G56" i="57" s="1"/>
  <c r="D60" i="19"/>
  <c r="E60" i="19" s="1"/>
  <c r="D56" i="64"/>
  <c r="E56" i="64" s="1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 s="1"/>
  <c r="J137" i="41"/>
  <c r="J138" i="22"/>
  <c r="D53" i="33"/>
  <c r="E53" i="33" s="1"/>
  <c r="H51" i="87"/>
  <c r="I51" i="87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E140" i="22"/>
  <c r="D140" i="22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D137" i="54"/>
  <c r="G136" i="54"/>
  <c r="E137" i="54"/>
  <c r="J130" i="93"/>
  <c r="J155" i="93" s="1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H50" i="98" l="1"/>
  <c r="I50" i="98" s="1"/>
  <c r="H130" i="25"/>
  <c r="I130" i="25"/>
  <c r="E131" i="25"/>
  <c r="F131" i="25" s="1"/>
  <c r="B131" i="25"/>
  <c r="I56" i="99"/>
  <c r="D65" i="97"/>
  <c r="G64" i="97"/>
  <c r="H64" i="97"/>
  <c r="D51" i="98"/>
  <c r="E57" i="99"/>
  <c r="F57" i="99" s="1"/>
  <c r="D58" i="99" s="1"/>
  <c r="B57" i="99"/>
  <c r="I62" i="71"/>
  <c r="H130" i="99"/>
  <c r="I130" i="99"/>
  <c r="B131" i="99"/>
  <c r="F131" i="99"/>
  <c r="H50" i="93"/>
  <c r="H51" i="92"/>
  <c r="I51" i="92" s="1"/>
  <c r="J130" i="98"/>
  <c r="J155" i="98" s="1"/>
  <c r="E132" i="26"/>
  <c r="F132" i="26" s="1"/>
  <c r="B132" i="26"/>
  <c r="I131" i="26"/>
  <c r="H131" i="26"/>
  <c r="F59" i="73"/>
  <c r="H59" i="73" s="1"/>
  <c r="B59" i="73"/>
  <c r="H53" i="80"/>
  <c r="I53" i="80" s="1"/>
  <c r="I53" i="75"/>
  <c r="I61" i="29"/>
  <c r="I63" i="28"/>
  <c r="J130" i="97"/>
  <c r="J155" i="97" s="1"/>
  <c r="D132" i="98"/>
  <c r="G131" i="98"/>
  <c r="E132" i="98"/>
  <c r="D132" i="97"/>
  <c r="G131" i="97"/>
  <c r="E132" i="97"/>
  <c r="J134" i="61"/>
  <c r="I51" i="83"/>
  <c r="G55" i="67"/>
  <c r="I55" i="67" s="1"/>
  <c r="D56" i="67"/>
  <c r="E56" i="67" s="1"/>
  <c r="H56" i="46"/>
  <c r="I56" i="46" s="1"/>
  <c r="D57" i="46"/>
  <c r="E57" i="46" s="1"/>
  <c r="H60" i="24"/>
  <c r="I60" i="24" s="1"/>
  <c r="D61" i="24"/>
  <c r="E52" i="25"/>
  <c r="F52" i="25" s="1"/>
  <c r="G52" i="25" s="1"/>
  <c r="B52" i="25"/>
  <c r="B54" i="82"/>
  <c r="F54" i="82"/>
  <c r="G54" i="82" s="1"/>
  <c r="I50" i="93"/>
  <c r="G53" i="79"/>
  <c r="I53" i="79" s="1"/>
  <c r="I51" i="25"/>
  <c r="I52" i="86"/>
  <c r="E51" i="93"/>
  <c r="D51" i="93"/>
  <c r="G51" i="94"/>
  <c r="I51" i="94" s="1"/>
  <c r="D52" i="94"/>
  <c r="E52" i="94" s="1"/>
  <c r="D54" i="80"/>
  <c r="E54" i="80" s="1"/>
  <c r="H55" i="61"/>
  <c r="I55" i="61" s="1"/>
  <c r="B53" i="86"/>
  <c r="F53" i="86"/>
  <c r="G53" i="86" s="1"/>
  <c r="D60" i="42"/>
  <c r="E60" i="42" s="1"/>
  <c r="F60" i="42" s="1"/>
  <c r="H56" i="53"/>
  <c r="D57" i="53"/>
  <c r="E57" i="53" s="1"/>
  <c r="G52" i="91"/>
  <c r="D53" i="91"/>
  <c r="E53" i="91" s="1"/>
  <c r="D56" i="66"/>
  <c r="E56" i="66" s="1"/>
  <c r="F54" i="75"/>
  <c r="G54" i="75" s="1"/>
  <c r="B54" i="75"/>
  <c r="B59" i="42"/>
  <c r="G59" i="42"/>
  <c r="H59" i="42"/>
  <c r="D54" i="90"/>
  <c r="E54" i="90" s="1"/>
  <c r="D53" i="84"/>
  <c r="E53" i="84" s="1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73"/>
  <c r="I59" i="73" s="1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 s="1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 s="1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D57" i="57"/>
  <c r="E57" i="57" s="1"/>
  <c r="B53" i="88"/>
  <c r="F53" i="88"/>
  <c r="D56" i="63"/>
  <c r="E56" i="63"/>
  <c r="F52" i="83"/>
  <c r="H52" i="83" s="1"/>
  <c r="B52" i="83"/>
  <c r="D52" i="89"/>
  <c r="E52" i="89" s="1"/>
  <c r="H58" i="74"/>
  <c r="I58" i="74" s="1"/>
  <c r="D59" i="74"/>
  <c r="E59" i="74" s="1"/>
  <c r="F59" i="74" s="1"/>
  <c r="B62" i="70"/>
  <c r="D63" i="31"/>
  <c r="E63" i="31" s="1"/>
  <c r="H51" i="89"/>
  <c r="D54" i="79"/>
  <c r="E54" i="79" s="1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 s="1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D54" i="77"/>
  <c r="E54" i="77" s="1"/>
  <c r="B63" i="71"/>
  <c r="F63" i="71"/>
  <c r="G63" i="71" s="1"/>
  <c r="G51" i="89"/>
  <c r="H62" i="29"/>
  <c r="D52" i="92"/>
  <c r="E52" i="92" s="1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D60" i="73"/>
  <c r="E60" i="73" s="1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G139" i="34"/>
  <c r="E140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J130" i="99" l="1"/>
  <c r="J155" i="99" s="1"/>
  <c r="J130" i="25"/>
  <c r="D132" i="25"/>
  <c r="B132" i="25" s="1"/>
  <c r="G131" i="25"/>
  <c r="I64" i="97"/>
  <c r="B51" i="98"/>
  <c r="E58" i="99"/>
  <c r="F58" i="99" s="1"/>
  <c r="D59" i="99" s="1"/>
  <c r="B58" i="99"/>
  <c r="H57" i="99"/>
  <c r="G57" i="99"/>
  <c r="E51" i="98"/>
  <c r="F51" i="98" s="1"/>
  <c r="E65" i="97"/>
  <c r="F65" i="97" s="1"/>
  <c r="B65" i="97"/>
  <c r="I58" i="73"/>
  <c r="D132" i="99"/>
  <c r="G131" i="99"/>
  <c r="E132" i="99"/>
  <c r="J131" i="26"/>
  <c r="G132" i="26"/>
  <c r="D133" i="26"/>
  <c r="I52" i="91"/>
  <c r="I56" i="53"/>
  <c r="B132" i="97"/>
  <c r="F132" i="97"/>
  <c r="H131" i="98"/>
  <c r="I131" i="98"/>
  <c r="I131" i="97"/>
  <c r="H131" i="97"/>
  <c r="B132" i="98"/>
  <c r="F132" i="98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 s="1"/>
  <c r="H53" i="86"/>
  <c r="I53" i="86" s="1"/>
  <c r="B51" i="93"/>
  <c r="F51" i="93"/>
  <c r="G51" i="93" s="1"/>
  <c r="D55" i="82"/>
  <c r="E55" i="82" s="1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 s="1"/>
  <c r="G51" i="95"/>
  <c r="I51" i="95" s="1"/>
  <c r="H58" i="58"/>
  <c r="I58" i="58" s="1"/>
  <c r="D59" i="58"/>
  <c r="E59" i="58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 s="1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D52" i="95"/>
  <c r="E52" i="95" s="1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 s="1"/>
  <c r="D53" i="83"/>
  <c r="E53" i="83" s="1"/>
  <c r="H53" i="88"/>
  <c r="D54" i="88"/>
  <c r="E54" i="88" s="1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8" i="73"/>
  <c r="J130" i="33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 s="1"/>
  <c r="D54" i="33"/>
  <c r="E54" i="33" s="1"/>
  <c r="D53" i="87"/>
  <c r="E53" i="87" s="1"/>
  <c r="H55" i="62"/>
  <c r="I55" i="62" s="1"/>
  <c r="H53" i="33"/>
  <c r="I53" i="33" s="1"/>
  <c r="H52" i="87"/>
  <c r="I52" i="87" s="1"/>
  <c r="F60" i="73"/>
  <c r="H60" i="73" s="1"/>
  <c r="B60" i="73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E140" i="41"/>
  <c r="D140" i="4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E140" i="42"/>
  <c r="G139" i="42"/>
  <c r="D140" i="42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E132" i="25" l="1"/>
  <c r="F132" i="25" s="1"/>
  <c r="D66" i="97"/>
  <c r="B66" i="97" s="1"/>
  <c r="G65" i="97"/>
  <c r="I131" i="25"/>
  <c r="H131" i="25"/>
  <c r="I57" i="99"/>
  <c r="I58" i="55"/>
  <c r="G58" i="99"/>
  <c r="D52" i="98"/>
  <c r="E52" i="98" s="1"/>
  <c r="G51" i="98"/>
  <c r="H51" i="98"/>
  <c r="E66" i="97"/>
  <c r="F66" i="97" s="1"/>
  <c r="G66" i="97" s="1"/>
  <c r="E59" i="99"/>
  <c r="F59" i="99" s="1"/>
  <c r="D60" i="99" s="1"/>
  <c r="B59" i="99"/>
  <c r="H65" i="97"/>
  <c r="I65" i="97" s="1"/>
  <c r="H58" i="99"/>
  <c r="H131" i="99"/>
  <c r="I131" i="99"/>
  <c r="B132" i="99"/>
  <c r="F132" i="99"/>
  <c r="B133" i="26"/>
  <c r="E133" i="26"/>
  <c r="F133" i="26" s="1"/>
  <c r="H132" i="26"/>
  <c r="I132" i="26"/>
  <c r="G57" i="46"/>
  <c r="I57" i="46" s="1"/>
  <c r="I55" i="68"/>
  <c r="G56" i="61"/>
  <c r="I56" i="61" s="1"/>
  <c r="I60" i="22"/>
  <c r="D133" i="98"/>
  <c r="G132" i="98"/>
  <c r="E133" i="98"/>
  <c r="D133" i="97"/>
  <c r="E133" i="97" s="1"/>
  <c r="G132" i="97"/>
  <c r="G54" i="90"/>
  <c r="I54" i="90" s="1"/>
  <c r="H56" i="67"/>
  <c r="I56" i="67" s="1"/>
  <c r="D57" i="67"/>
  <c r="E57" i="67" s="1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 s="1"/>
  <c r="G52" i="94"/>
  <c r="I52" i="94" s="1"/>
  <c r="D53" i="94"/>
  <c r="E53" i="94" s="1"/>
  <c r="H63" i="31"/>
  <c r="E53" i="25"/>
  <c r="F53" i="25" s="1"/>
  <c r="B53" i="25"/>
  <c r="H54" i="80"/>
  <c r="H51" i="93"/>
  <c r="I51" i="93" s="1"/>
  <c r="D52" i="93"/>
  <c r="E52" i="93" s="1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D54" i="91"/>
  <c r="E54" i="91" s="1"/>
  <c r="F56" i="65"/>
  <c r="G56" i="65" s="1"/>
  <c r="B56" i="65"/>
  <c r="E63" i="23"/>
  <c r="F63" i="23" s="1"/>
  <c r="B63" i="23"/>
  <c r="E60" i="55"/>
  <c r="F60" i="55" s="1"/>
  <c r="B60" i="55"/>
  <c r="D55" i="90"/>
  <c r="E55" i="90" s="1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D52" i="96"/>
  <c r="E52" i="96" s="1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 s="1"/>
  <c r="B54" i="85"/>
  <c r="F54" i="85"/>
  <c r="G54" i="85" s="1"/>
  <c r="H59" i="44"/>
  <c r="I59" i="44" s="1"/>
  <c r="D60" i="44"/>
  <c r="F52" i="95"/>
  <c r="B52" i="95"/>
  <c r="D57" i="61"/>
  <c r="E57" i="61" s="1"/>
  <c r="G51" i="96"/>
  <c r="I51" i="96" s="1"/>
  <c r="H53" i="81"/>
  <c r="I53" i="81" s="1"/>
  <c r="D54" i="81"/>
  <c r="E54" i="81" s="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 s="1"/>
  <c r="D57" i="60"/>
  <c r="E57" i="60" s="1"/>
  <c r="I51" i="13"/>
  <c r="H57" i="57"/>
  <c r="I57" i="57" s="1"/>
  <c r="E64" i="31"/>
  <c r="F64" i="31" s="1"/>
  <c r="B64" i="31"/>
  <c r="H54" i="79"/>
  <c r="I54" i="79" s="1"/>
  <c r="D55" i="79"/>
  <c r="E55" i="79" s="1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 s="1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E140" i="39"/>
  <c r="G139" i="39"/>
  <c r="D140" i="39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B133" i="93"/>
  <c r="F133" i="93"/>
  <c r="D133" i="25" l="1"/>
  <c r="G132" i="25"/>
  <c r="I51" i="98"/>
  <c r="J131" i="25"/>
  <c r="J132" i="26"/>
  <c r="I58" i="99"/>
  <c r="E60" i="99"/>
  <c r="F60" i="99" s="1"/>
  <c r="D61" i="99" s="1"/>
  <c r="B60" i="99"/>
  <c r="D67" i="97"/>
  <c r="E67" i="97" s="1"/>
  <c r="F67" i="97" s="1"/>
  <c r="D68" i="97" s="1"/>
  <c r="H59" i="99"/>
  <c r="G59" i="99"/>
  <c r="H66" i="97"/>
  <c r="I66" i="97" s="1"/>
  <c r="F52" i="98"/>
  <c r="H52" i="98" s="1"/>
  <c r="B52" i="98"/>
  <c r="E133" i="99"/>
  <c r="D133" i="99"/>
  <c r="G132" i="99"/>
  <c r="D134" i="26"/>
  <c r="G133" i="26"/>
  <c r="G61" i="43"/>
  <c r="I65" i="28"/>
  <c r="I59" i="55"/>
  <c r="I63" i="31"/>
  <c r="B133" i="97"/>
  <c r="F133" i="97"/>
  <c r="H132" i="98"/>
  <c r="I132" i="98"/>
  <c r="I132" i="97"/>
  <c r="H132" i="97"/>
  <c r="F133" i="98"/>
  <c r="B133" i="98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D56" i="82"/>
  <c r="E56" i="82" s="1"/>
  <c r="G54" i="86"/>
  <c r="D55" i="86"/>
  <c r="H54" i="86"/>
  <c r="E55" i="86"/>
  <c r="F54" i="91"/>
  <c r="G54" i="91" s="1"/>
  <c r="B54" i="91"/>
  <c r="I53" i="91"/>
  <c r="D56" i="75"/>
  <c r="E56" i="75" s="1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 s="1"/>
  <c r="D63" i="34"/>
  <c r="H62" i="34"/>
  <c r="D53" i="95"/>
  <c r="E53" i="95" s="1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I61" i="43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 s="1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G139" i="56"/>
  <c r="E140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G140" i="42"/>
  <c r="D141" i="42"/>
  <c r="E141" i="42" s="1"/>
  <c r="H133" i="95"/>
  <c r="I133" i="95"/>
  <c r="G133" i="93"/>
  <c r="D134" i="93"/>
  <c r="E142" i="21"/>
  <c r="G141" i="21"/>
  <c r="D142" i="2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I132" i="25" l="1"/>
  <c r="H132" i="25"/>
  <c r="B133" i="25"/>
  <c r="E133" i="25"/>
  <c r="F133" i="25" s="1"/>
  <c r="G60" i="99"/>
  <c r="I59" i="99"/>
  <c r="E68" i="97"/>
  <c r="F68" i="97" s="1"/>
  <c r="D69" i="97" s="1"/>
  <c r="B68" i="97"/>
  <c r="D53" i="98"/>
  <c r="E53" i="98"/>
  <c r="B67" i="97"/>
  <c r="G67" i="97"/>
  <c r="H67" i="97"/>
  <c r="E61" i="99"/>
  <c r="F61" i="99" s="1"/>
  <c r="B61" i="99"/>
  <c r="G52" i="98"/>
  <c r="I52" i="98" s="1"/>
  <c r="H60" i="99"/>
  <c r="H132" i="99"/>
  <c r="I132" i="99"/>
  <c r="F133" i="99"/>
  <c r="B133" i="99"/>
  <c r="H53" i="94"/>
  <c r="I53" i="94" s="1"/>
  <c r="I133" i="26"/>
  <c r="H133" i="26"/>
  <c r="B134" i="26"/>
  <c r="E134" i="26"/>
  <c r="F134" i="26" s="1"/>
  <c r="I63" i="23"/>
  <c r="I62" i="34"/>
  <c r="H52" i="93"/>
  <c r="I52" i="93" s="1"/>
  <c r="I58" i="46"/>
  <c r="I62" i="24"/>
  <c r="G133" i="98"/>
  <c r="D134" i="98"/>
  <c r="E134" i="98"/>
  <c r="D134" i="97"/>
  <c r="E134" i="97" s="1"/>
  <c r="G133" i="97"/>
  <c r="G143" i="27"/>
  <c r="H143" i="27" s="1"/>
  <c r="D144" i="27"/>
  <c r="B144" i="27" s="1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 s="1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D55" i="91"/>
  <c r="E55" i="91" s="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 s="1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D56" i="77"/>
  <c r="E56" i="77" s="1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 s="1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 s="1"/>
  <c r="D54" i="92"/>
  <c r="E54" i="92" s="1"/>
  <c r="E66" i="29"/>
  <c r="F66" i="29" s="1"/>
  <c r="B66" i="29"/>
  <c r="B65" i="71"/>
  <c r="F65" i="69"/>
  <c r="D66" i="69" s="1"/>
  <c r="B65" i="69"/>
  <c r="H55" i="78"/>
  <c r="I55" i="78" s="1"/>
  <c r="D56" i="78"/>
  <c r="E56" i="78" s="1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E140" i="57"/>
  <c r="D140" i="57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/>
  <c r="H138" i="54"/>
  <c r="I138" i="54"/>
  <c r="I138" i="55"/>
  <c r="H138" i="55"/>
  <c r="F136" i="76"/>
  <c r="B136" i="76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D134" i="25" l="1"/>
  <c r="G133" i="25"/>
  <c r="J132" i="25"/>
  <c r="I60" i="99"/>
  <c r="I67" i="97"/>
  <c r="I66" i="28"/>
  <c r="G68" i="97"/>
  <c r="D62" i="99"/>
  <c r="G61" i="99"/>
  <c r="H61" i="99"/>
  <c r="E69" i="97"/>
  <c r="F69" i="97" s="1"/>
  <c r="B69" i="97"/>
  <c r="B53" i="98"/>
  <c r="F53" i="98"/>
  <c r="H53" i="98" s="1"/>
  <c r="G53" i="98"/>
  <c r="H68" i="97"/>
  <c r="G133" i="99"/>
  <c r="E134" i="99"/>
  <c r="D134" i="99"/>
  <c r="E144" i="27"/>
  <c r="F144" i="27" s="1"/>
  <c r="D135" i="26"/>
  <c r="B135" i="26" s="1"/>
  <c r="G134" i="26"/>
  <c r="J133" i="26"/>
  <c r="I63" i="24"/>
  <c r="I62" i="22"/>
  <c r="I143" i="27"/>
  <c r="J143" i="27" s="1"/>
  <c r="F134" i="97"/>
  <c r="B134" i="97"/>
  <c r="B134" i="98"/>
  <c r="F134" i="98"/>
  <c r="H133" i="97"/>
  <c r="I133" i="97"/>
  <c r="H133" i="98"/>
  <c r="I133" i="98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 s="1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D54" i="95"/>
  <c r="E54" i="95" s="1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 s="1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E58" i="68"/>
  <c r="D58" i="68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D56" i="88"/>
  <c r="E56" i="88" s="1"/>
  <c r="D66" i="31"/>
  <c r="E66" i="31" s="1"/>
  <c r="G64" i="17"/>
  <c r="E62" i="21"/>
  <c r="F62" i="21" s="1"/>
  <c r="F64" i="30"/>
  <c r="H64" i="30" s="1"/>
  <c r="B64" i="30"/>
  <c r="G144" i="27"/>
  <c r="D145" i="27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8" i="54"/>
  <c r="H143" i="71"/>
  <c r="I143" i="71"/>
  <c r="D144" i="24"/>
  <c r="G143" i="24"/>
  <c r="G134" i="93"/>
  <c r="D135" i="93"/>
  <c r="E135" i="93" s="1"/>
  <c r="F134" i="87"/>
  <c r="B134" i="87"/>
  <c r="B142" i="3"/>
  <c r="F142" i="3"/>
  <c r="E140" i="55"/>
  <c r="D140" i="55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H133" i="25" l="1"/>
  <c r="I133" i="25"/>
  <c r="J133" i="25" s="1"/>
  <c r="B134" i="25"/>
  <c r="E134" i="25"/>
  <c r="F134" i="25" s="1"/>
  <c r="I58" i="64"/>
  <c r="E135" i="26"/>
  <c r="F135" i="26" s="1"/>
  <c r="D136" i="26" s="1"/>
  <c r="B136" i="26" s="1"/>
  <c r="I53" i="98"/>
  <c r="I68" i="97"/>
  <c r="I61" i="99"/>
  <c r="D70" i="97"/>
  <c r="G69" i="97"/>
  <c r="H69" i="97"/>
  <c r="D54" i="98"/>
  <c r="E62" i="99"/>
  <c r="F62" i="99" s="1"/>
  <c r="D63" i="99" s="1"/>
  <c r="B62" i="99"/>
  <c r="B134" i="99"/>
  <c r="F134" i="99"/>
  <c r="I133" i="99"/>
  <c r="H133" i="99"/>
  <c r="I134" i="26"/>
  <c r="H134" i="26"/>
  <c r="I60" i="46"/>
  <c r="I59" i="72"/>
  <c r="I57" i="65"/>
  <c r="I65" i="31"/>
  <c r="D135" i="98"/>
  <c r="G134" i="98"/>
  <c r="E135" i="98"/>
  <c r="D135" i="97"/>
  <c r="E135" i="97" s="1"/>
  <c r="G134" i="97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 s="1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E56" i="91" s="1"/>
  <c r="G55" i="91"/>
  <c r="H55" i="91"/>
  <c r="E65" i="23"/>
  <c r="F65" i="23" s="1"/>
  <c r="B65" i="23"/>
  <c r="G59" i="53"/>
  <c r="H56" i="90"/>
  <c r="I56" i="90" s="1"/>
  <c r="D57" i="90"/>
  <c r="E57" i="90" s="1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 s="1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 s="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D55" i="89"/>
  <c r="E55" i="89" s="1"/>
  <c r="E67" i="29"/>
  <c r="F67" i="29" s="1"/>
  <c r="B67" i="29"/>
  <c r="G58" i="60"/>
  <c r="G56" i="79"/>
  <c r="I56" i="79" s="1"/>
  <c r="D57" i="79"/>
  <c r="E57" i="79" s="1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D55" i="92"/>
  <c r="E55" i="92" s="1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I63" i="18" s="1"/>
  <c r="F55" i="87"/>
  <c r="G55" i="87" s="1"/>
  <c r="B55" i="87"/>
  <c r="B54" i="13"/>
  <c r="F54" i="13"/>
  <c r="H54" i="13" s="1"/>
  <c r="F55" i="26"/>
  <c r="B55" i="26"/>
  <c r="D59" i="59"/>
  <c r="E59" i="59" s="1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E140" i="53"/>
  <c r="G139" i="53"/>
  <c r="D140" i="53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E140" i="46"/>
  <c r="G139" i="46"/>
  <c r="D140" i="46"/>
  <c r="J137" i="63"/>
  <c r="J142" i="18"/>
  <c r="H140" i="56"/>
  <c r="I140" i="56"/>
  <c r="J138" i="59"/>
  <c r="F141" i="56"/>
  <c r="B141" i="56"/>
  <c r="G139" i="59"/>
  <c r="E140" i="59"/>
  <c r="D140" i="59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43" i="24"/>
  <c r="H143" i="24"/>
  <c r="G134" i="25" l="1"/>
  <c r="D135" i="25"/>
  <c r="G135" i="26"/>
  <c r="E136" i="26"/>
  <c r="F136" i="26" s="1"/>
  <c r="I69" i="97"/>
  <c r="B54" i="98"/>
  <c r="E63" i="99"/>
  <c r="F63" i="99" s="1"/>
  <c r="G63" i="99" s="1"/>
  <c r="B63" i="99"/>
  <c r="H62" i="99"/>
  <c r="G62" i="99"/>
  <c r="E54" i="98"/>
  <c r="F54" i="98" s="1"/>
  <c r="E70" i="97"/>
  <c r="F70" i="97" s="1"/>
  <c r="G70" i="97" s="1"/>
  <c r="B70" i="97"/>
  <c r="D135" i="99"/>
  <c r="G134" i="99"/>
  <c r="E135" i="99"/>
  <c r="I55" i="91"/>
  <c r="J134" i="26"/>
  <c r="I64" i="27"/>
  <c r="I56" i="80"/>
  <c r="D63" i="58"/>
  <c r="B63" i="58" s="1"/>
  <c r="I61" i="58"/>
  <c r="I61" i="46"/>
  <c r="F135" i="97"/>
  <c r="B135" i="97"/>
  <c r="H134" i="98"/>
  <c r="I134" i="98"/>
  <c r="H134" i="97"/>
  <c r="I134" i="97"/>
  <c r="B135" i="98"/>
  <c r="F135" i="98"/>
  <c r="E145" i="30"/>
  <c r="F145" i="30" s="1"/>
  <c r="G145" i="30" s="1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E143" i="20"/>
  <c r="F143" i="20" s="1"/>
  <c r="D146" i="27"/>
  <c r="G145" i="27"/>
  <c r="J144" i="27"/>
  <c r="J138" i="62"/>
  <c r="J133" i="33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 s="1"/>
  <c r="H58" i="62"/>
  <c r="I58" i="62" s="1"/>
  <c r="E64" i="18"/>
  <c r="F64" i="18" s="1"/>
  <c r="G56" i="33"/>
  <c r="B140" i="46"/>
  <c r="F140" i="46"/>
  <c r="D146" i="30"/>
  <c r="B146" i="30" s="1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D137" i="26"/>
  <c r="G136" i="26"/>
  <c r="B135" i="92"/>
  <c r="F135" i="92"/>
  <c r="D140" i="62"/>
  <c r="E140" i="62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B142" i="44"/>
  <c r="F142" i="44"/>
  <c r="B136" i="95"/>
  <c r="E141" i="54"/>
  <c r="D141" i="54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E135" i="25" l="1"/>
  <c r="B135" i="25"/>
  <c r="F135" i="25"/>
  <c r="I134" i="25"/>
  <c r="J134" i="25" s="1"/>
  <c r="H134" i="25"/>
  <c r="H135" i="26"/>
  <c r="I135" i="26"/>
  <c r="J135" i="26" s="1"/>
  <c r="D55" i="98"/>
  <c r="E55" i="98"/>
  <c r="G54" i="98"/>
  <c r="H54" i="98"/>
  <c r="D71" i="97"/>
  <c r="E71" i="97" s="1"/>
  <c r="F71" i="97" s="1"/>
  <c r="D72" i="97" s="1"/>
  <c r="D64" i="99"/>
  <c r="E64" i="99" s="1"/>
  <c r="F64" i="99" s="1"/>
  <c r="D65" i="99" s="1"/>
  <c r="G57" i="90"/>
  <c r="I57" i="90" s="1"/>
  <c r="I62" i="99"/>
  <c r="I55" i="25"/>
  <c r="H70" i="97"/>
  <c r="I70" i="97" s="1"/>
  <c r="H63" i="99"/>
  <c r="I63" i="99" s="1"/>
  <c r="I134" i="99"/>
  <c r="H134" i="99"/>
  <c r="B135" i="99"/>
  <c r="F135" i="99"/>
  <c r="E63" i="58"/>
  <c r="F63" i="58" s="1"/>
  <c r="I65" i="23"/>
  <c r="G59" i="67"/>
  <c r="I59" i="67" s="1"/>
  <c r="I62" i="58"/>
  <c r="I64" i="42"/>
  <c r="D136" i="98"/>
  <c r="G135" i="98"/>
  <c r="E136" i="98"/>
  <c r="D136" i="97"/>
  <c r="E136" i="97" s="1"/>
  <c r="G135" i="97"/>
  <c r="D60" i="67"/>
  <c r="E60" i="67" s="1"/>
  <c r="F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D55" i="93"/>
  <c r="E55" i="93" s="1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E56" i="25"/>
  <c r="F56" i="25" s="1"/>
  <c r="B56" i="25"/>
  <c r="D60" i="66"/>
  <c r="E60" i="66" s="1"/>
  <c r="F60" i="66" s="1"/>
  <c r="G59" i="66"/>
  <c r="H59" i="66"/>
  <c r="D57" i="84"/>
  <c r="E57" i="84" s="1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D57" i="81"/>
  <c r="E57" i="81" s="1"/>
  <c r="H65" i="22"/>
  <c r="B55" i="95"/>
  <c r="F55" i="95"/>
  <c r="H55" i="95" s="1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D56" i="89"/>
  <c r="E56" i="89" s="1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D56" i="92"/>
  <c r="E56" i="92" s="1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6" i="32" s="1"/>
  <c r="I63" i="41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E140" i="64"/>
  <c r="D140" i="64"/>
  <c r="G139" i="64"/>
  <c r="G139" i="65"/>
  <c r="E140" i="65"/>
  <c r="D140" i="65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/>
  <c r="F136" i="91"/>
  <c r="B136" i="91"/>
  <c r="J143" i="17"/>
  <c r="J138" i="60"/>
  <c r="H136" i="26"/>
  <c r="I136" i="26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I136" i="80"/>
  <c r="H136" i="80"/>
  <c r="I144" i="24"/>
  <c r="H144" i="24"/>
  <c r="D136" i="25" l="1"/>
  <c r="G135" i="25"/>
  <c r="I54" i="98"/>
  <c r="H60" i="65"/>
  <c r="G57" i="33"/>
  <c r="I57" i="33" s="1"/>
  <c r="E65" i="99"/>
  <c r="F65" i="99" s="1"/>
  <c r="D66" i="99" s="1"/>
  <c r="B65" i="99"/>
  <c r="E72" i="97"/>
  <c r="E73" i="97" s="1"/>
  <c r="B72" i="97"/>
  <c r="B64" i="99"/>
  <c r="G64" i="99"/>
  <c r="H64" i="99"/>
  <c r="B71" i="97"/>
  <c r="G71" i="97"/>
  <c r="H71" i="97"/>
  <c r="F55" i="98"/>
  <c r="H55" i="98" s="1"/>
  <c r="B55" i="98"/>
  <c r="I59" i="66"/>
  <c r="E136" i="99"/>
  <c r="D136" i="99"/>
  <c r="G135" i="99"/>
  <c r="G63" i="58"/>
  <c r="H63" i="58"/>
  <c r="D64" i="58"/>
  <c r="I65" i="30"/>
  <c r="G55" i="95"/>
  <c r="I55" i="95" s="1"/>
  <c r="I55" i="89"/>
  <c r="I67" i="69"/>
  <c r="B61" i="65"/>
  <c r="G60" i="65"/>
  <c r="I60" i="65" s="1"/>
  <c r="F61" i="65"/>
  <c r="D62" i="65" s="1"/>
  <c r="I63" i="39"/>
  <c r="B136" i="97"/>
  <c r="F136" i="97"/>
  <c r="H135" i="98"/>
  <c r="I135" i="98"/>
  <c r="I135" i="97"/>
  <c r="H135" i="97"/>
  <c r="B136" i="98"/>
  <c r="F136" i="98"/>
  <c r="I56" i="84"/>
  <c r="I58" i="82"/>
  <c r="G64" i="74"/>
  <c r="I64" i="74" s="1"/>
  <c r="D61" i="67"/>
  <c r="E61" i="67" s="1"/>
  <c r="F61" i="67" s="1"/>
  <c r="D62" i="67" s="1"/>
  <c r="B60" i="67"/>
  <c r="G60" i="67"/>
  <c r="H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 s="1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G61" i="65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 s="1"/>
  <c r="B65" i="18"/>
  <c r="I63" i="73"/>
  <c r="D57" i="26"/>
  <c r="J143" i="21"/>
  <c r="E144" i="19"/>
  <c r="F144" i="19" s="1"/>
  <c r="G144" i="19" s="1"/>
  <c r="J136" i="26"/>
  <c r="J145" i="30"/>
  <c r="E145" i="32"/>
  <c r="F145" i="32" s="1"/>
  <c r="G145" i="32" s="1"/>
  <c r="G63" i="20"/>
  <c r="I63" i="20" s="1"/>
  <c r="D58" i="33"/>
  <c r="E65" i="18"/>
  <c r="F65" i="18" s="1"/>
  <c r="J143" i="22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I135" i="25" l="1"/>
  <c r="H135" i="25"/>
  <c r="E136" i="25"/>
  <c r="F136" i="25"/>
  <c r="B136" i="25"/>
  <c r="G55" i="98"/>
  <c r="I55" i="98" s="1"/>
  <c r="I71" i="97"/>
  <c r="G65" i="99"/>
  <c r="F72" i="97"/>
  <c r="E66" i="99"/>
  <c r="F66" i="99" s="1"/>
  <c r="D67" i="99" s="1"/>
  <c r="B66" i="99"/>
  <c r="D56" i="98"/>
  <c r="E56" i="98"/>
  <c r="I64" i="99"/>
  <c r="H65" i="99"/>
  <c r="I63" i="46"/>
  <c r="H135" i="99"/>
  <c r="I135" i="99"/>
  <c r="B136" i="99"/>
  <c r="F136" i="99"/>
  <c r="I63" i="58"/>
  <c r="E64" i="58"/>
  <c r="F64" i="58" s="1"/>
  <c r="B64" i="58"/>
  <c r="H66" i="24"/>
  <c r="I66" i="24" s="1"/>
  <c r="D145" i="19"/>
  <c r="B145" i="19" s="1"/>
  <c r="I59" i="68"/>
  <c r="E62" i="67"/>
  <c r="F62" i="67" s="1"/>
  <c r="B62" i="67"/>
  <c r="H61" i="65"/>
  <c r="I61" i="65" s="1"/>
  <c r="I64" i="41"/>
  <c r="H64" i="39"/>
  <c r="I64" i="39" s="1"/>
  <c r="D146" i="32"/>
  <c r="E146" i="32" s="1"/>
  <c r="F146" i="32" s="1"/>
  <c r="D137" i="98"/>
  <c r="G136" i="98"/>
  <c r="E137" i="98"/>
  <c r="D137" i="97"/>
  <c r="G136" i="97"/>
  <c r="E137" i="97"/>
  <c r="G56" i="94"/>
  <c r="I56" i="94" s="1"/>
  <c r="I59" i="82"/>
  <c r="I60" i="67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 s="1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1" i="64" s="1"/>
  <c r="I68" i="29"/>
  <c r="H57" i="91"/>
  <c r="I57" i="91" s="1"/>
  <c r="I63" i="55"/>
  <c r="H55" i="93"/>
  <c r="I55" i="93" s="1"/>
  <c r="H143" i="41"/>
  <c r="J143" i="41" s="1"/>
  <c r="G58" i="80"/>
  <c r="D57" i="94"/>
  <c r="E57" i="94" s="1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 s="1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 s="1"/>
  <c r="B68" i="31"/>
  <c r="F68" i="31"/>
  <c r="B61" i="60"/>
  <c r="H61" i="60"/>
  <c r="G61" i="60"/>
  <c r="G56" i="92"/>
  <c r="I56" i="92" s="1"/>
  <c r="D57" i="92"/>
  <c r="E57" i="92" s="1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E147" i="71"/>
  <c r="G146" i="71"/>
  <c r="D147" i="7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G139" i="67"/>
  <c r="E140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5" i="33"/>
  <c r="H135" i="33"/>
  <c r="G136" i="25" l="1"/>
  <c r="D137" i="25"/>
  <c r="J135" i="25"/>
  <c r="E145" i="19"/>
  <c r="F145" i="19" s="1"/>
  <c r="G145" i="19" s="1"/>
  <c r="I65" i="99"/>
  <c r="E145" i="34"/>
  <c r="F145" i="34" s="1"/>
  <c r="D146" i="34" s="1"/>
  <c r="E146" i="34" s="1"/>
  <c r="F56" i="98"/>
  <c r="G56" i="98" s="1"/>
  <c r="B56" i="98"/>
  <c r="E67" i="99"/>
  <c r="F67" i="99" s="1"/>
  <c r="D68" i="99" s="1"/>
  <c r="B67" i="99"/>
  <c r="H66" i="99"/>
  <c r="G66" i="99"/>
  <c r="G72" i="97"/>
  <c r="G73" i="97" s="1"/>
  <c r="H72" i="97"/>
  <c r="G136" i="99"/>
  <c r="E137" i="99"/>
  <c r="D137" i="99"/>
  <c r="B146" i="32"/>
  <c r="D65" i="58"/>
  <c r="H64" i="58"/>
  <c r="G64" i="58"/>
  <c r="G65" i="46"/>
  <c r="I65" i="46" s="1"/>
  <c r="D63" i="67"/>
  <c r="B63" i="67" s="1"/>
  <c r="G62" i="67"/>
  <c r="H62" i="67"/>
  <c r="I61" i="67"/>
  <c r="F137" i="97"/>
  <c r="B137" i="97"/>
  <c r="H136" i="98"/>
  <c r="I136" i="98"/>
  <c r="I136" i="97"/>
  <c r="H136" i="97"/>
  <c r="F137" i="98"/>
  <c r="B137" i="98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D57" i="95"/>
  <c r="E57" i="95" s="1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J144" i="22"/>
  <c r="J146" i="27"/>
  <c r="D148" i="27"/>
  <c r="G147" i="27"/>
  <c r="J143" i="73"/>
  <c r="D58" i="26"/>
  <c r="E58" i="26" s="1"/>
  <c r="G57" i="26"/>
  <c r="H57" i="26"/>
  <c r="D61" i="62"/>
  <c r="E61" i="62" s="1"/>
  <c r="G60" i="62"/>
  <c r="H60" i="62"/>
  <c r="D57" i="13"/>
  <c r="I65" i="18"/>
  <c r="D59" i="33"/>
  <c r="E59" i="33" s="1"/>
  <c r="J138" i="75"/>
  <c r="J142" i="45"/>
  <c r="J145" i="32"/>
  <c r="J137" i="26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D146" i="19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E145" i="73"/>
  <c r="G144" i="73"/>
  <c r="D145" i="73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E140" i="77"/>
  <c r="G139" i="77"/>
  <c r="D140" i="77"/>
  <c r="J143" i="42"/>
  <c r="E140" i="76"/>
  <c r="D140" i="76"/>
  <c r="G139" i="76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E140" i="75"/>
  <c r="G139" i="75"/>
  <c r="D140" i="75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F146" i="34"/>
  <c r="B146" i="34"/>
  <c r="D145" i="39" l="1"/>
  <c r="E137" i="25"/>
  <c r="F137" i="25"/>
  <c r="B137" i="25"/>
  <c r="H136" i="25"/>
  <c r="I136" i="25"/>
  <c r="G145" i="34"/>
  <c r="I145" i="34" s="1"/>
  <c r="G67" i="99"/>
  <c r="H56" i="98"/>
  <c r="I56" i="98" s="1"/>
  <c r="I66" i="99"/>
  <c r="E68" i="99"/>
  <c r="F68" i="99" s="1"/>
  <c r="D69" i="99" s="1"/>
  <c r="B68" i="99"/>
  <c r="I72" i="97"/>
  <c r="I73" i="97" s="1"/>
  <c r="H73" i="97"/>
  <c r="H67" i="99"/>
  <c r="D57" i="98"/>
  <c r="E57" i="98" s="1"/>
  <c r="F137" i="99"/>
  <c r="B137" i="99"/>
  <c r="H136" i="99"/>
  <c r="I136" i="99"/>
  <c r="I69" i="3"/>
  <c r="E63" i="67"/>
  <c r="F63" i="67" s="1"/>
  <c r="D64" i="67" s="1"/>
  <c r="B64" i="67" s="1"/>
  <c r="I62" i="67"/>
  <c r="I64" i="58"/>
  <c r="E65" i="58"/>
  <c r="F65" i="58" s="1"/>
  <c r="B65" i="58"/>
  <c r="G70" i="3"/>
  <c r="H70" i="3"/>
  <c r="D145" i="43"/>
  <c r="B145" i="43" s="1"/>
  <c r="I67" i="17"/>
  <c r="I58" i="86"/>
  <c r="H68" i="24"/>
  <c r="I67" i="24"/>
  <c r="G68" i="24"/>
  <c r="D146" i="20"/>
  <c r="E146" i="20" s="1"/>
  <c r="F146" i="20" s="1"/>
  <c r="G137" i="98"/>
  <c r="D138" i="98"/>
  <c r="E138" i="98"/>
  <c r="G137" i="97"/>
  <c r="D138" i="97"/>
  <c r="E138" i="97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D57" i="93"/>
  <c r="E57" i="93" s="1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I62" i="54"/>
  <c r="E70" i="69"/>
  <c r="F70" i="69" s="1"/>
  <c r="B70" i="69"/>
  <c r="E58" i="89"/>
  <c r="D58" i="89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B58" i="26"/>
  <c r="D67" i="18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E141" i="68"/>
  <c r="D141" i="68"/>
  <c r="G140" i="68"/>
  <c r="H138" i="81"/>
  <c r="I138" i="81"/>
  <c r="E138" i="90"/>
  <c r="G137" i="90"/>
  <c r="D138" i="90"/>
  <c r="G142" i="72"/>
  <c r="D143" i="72"/>
  <c r="E143" i="72"/>
  <c r="F142" i="62"/>
  <c r="B142" i="62"/>
  <c r="H147" i="30"/>
  <c r="I147" i="30"/>
  <c r="D143" i="53"/>
  <c r="G142" i="53"/>
  <c r="H146" i="32"/>
  <c r="I146" i="32"/>
  <c r="E141" i="66"/>
  <c r="D141" i="66"/>
  <c r="G140" i="66"/>
  <c r="G142" i="46"/>
  <c r="D143" i="46"/>
  <c r="B143" i="46" s="1"/>
  <c r="J146" i="29"/>
  <c r="D138" i="86"/>
  <c r="E138" i="86"/>
  <c r="G137" i="86"/>
  <c r="G143" i="74"/>
  <c r="E144" i="74"/>
  <c r="D144" i="74"/>
  <c r="B138" i="89"/>
  <c r="F138" i="89"/>
  <c r="I143" i="45"/>
  <c r="H143" i="45"/>
  <c r="E138" i="92"/>
  <c r="D138" i="92"/>
  <c r="G137" i="92"/>
  <c r="E148" i="69"/>
  <c r="D148" i="69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E148" i="70"/>
  <c r="G147" i="70"/>
  <c r="D148" i="70"/>
  <c r="D148" i="29"/>
  <c r="G147" i="29"/>
  <c r="I144" i="73"/>
  <c r="H144" i="73"/>
  <c r="B145" i="39"/>
  <c r="E145" i="39"/>
  <c r="F145" i="39" s="1"/>
  <c r="E146" i="19"/>
  <c r="F146" i="19" s="1"/>
  <c r="B146" i="19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9" i="77"/>
  <c r="H139" i="77"/>
  <c r="F145" i="42"/>
  <c r="B145" i="42"/>
  <c r="D147" i="34"/>
  <c r="E147" i="34" s="1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G137" i="25" l="1"/>
  <c r="D138" i="25"/>
  <c r="J136" i="25"/>
  <c r="I67" i="99"/>
  <c r="G63" i="67"/>
  <c r="G58" i="26"/>
  <c r="I58" i="26" s="1"/>
  <c r="I70" i="3"/>
  <c r="E69" i="99"/>
  <c r="F69" i="99" s="1"/>
  <c r="B69" i="99"/>
  <c r="F57" i="98"/>
  <c r="D58" i="98" s="1"/>
  <c r="B57" i="98"/>
  <c r="H68" i="99"/>
  <c r="G68" i="99"/>
  <c r="I68" i="24"/>
  <c r="D138" i="99"/>
  <c r="G137" i="99"/>
  <c r="E138" i="99"/>
  <c r="B146" i="20"/>
  <c r="E64" i="67"/>
  <c r="F64" i="67" s="1"/>
  <c r="H64" i="67" s="1"/>
  <c r="H63" i="67"/>
  <c r="E69" i="32"/>
  <c r="F69" i="32" s="1"/>
  <c r="G69" i="32" s="1"/>
  <c r="I66" i="19"/>
  <c r="G65" i="58"/>
  <c r="D66" i="58"/>
  <c r="H65" i="58"/>
  <c r="E145" i="43"/>
  <c r="F145" i="43" s="1"/>
  <c r="D146" i="43" s="1"/>
  <c r="I57" i="94"/>
  <c r="I59" i="86"/>
  <c r="I67" i="27"/>
  <c r="I137" i="97"/>
  <c r="H137" i="97"/>
  <c r="B138" i="98"/>
  <c r="F138" i="98"/>
  <c r="B138" i="97"/>
  <c r="F138" i="97"/>
  <c r="H137" i="98"/>
  <c r="I137" i="98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H69" i="32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G63" i="65"/>
  <c r="I62" i="68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D71" i="23"/>
  <c r="E71" i="23" s="1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H70" i="23"/>
  <c r="E66" i="73"/>
  <c r="F66" i="73" s="1"/>
  <c r="H66" i="73" s="1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E140" i="81"/>
  <c r="D140" i="8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9" i="75"/>
  <c r="H143" i="57"/>
  <c r="I143" i="57"/>
  <c r="I147" i="71"/>
  <c r="H147" i="71"/>
  <c r="B144" i="57"/>
  <c r="F144" i="57"/>
  <c r="F148" i="71"/>
  <c r="B148" i="71"/>
  <c r="J139" i="76"/>
  <c r="B139" i="94"/>
  <c r="F139" i="94"/>
  <c r="I146" i="34"/>
  <c r="H146" i="34"/>
  <c r="G143" i="55"/>
  <c r="D144" i="55"/>
  <c r="B141" i="67"/>
  <c r="F141" i="67"/>
  <c r="G139" i="80"/>
  <c r="D140" i="80"/>
  <c r="E140" i="80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E141" i="76"/>
  <c r="G140" i="76"/>
  <c r="D141" i="76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E140" i="83"/>
  <c r="G139" i="83"/>
  <c r="D140" i="83"/>
  <c r="D144" i="54"/>
  <c r="G143" i="54"/>
  <c r="E138" i="25" l="1"/>
  <c r="F138" i="25" s="1"/>
  <c r="B138" i="25"/>
  <c r="H137" i="25"/>
  <c r="I137" i="25"/>
  <c r="J137" i="25" s="1"/>
  <c r="I63" i="67"/>
  <c r="G57" i="98"/>
  <c r="H57" i="98"/>
  <c r="I63" i="56"/>
  <c r="D68" i="19"/>
  <c r="E68" i="19" s="1"/>
  <c r="D70" i="99"/>
  <c r="H69" i="99"/>
  <c r="G69" i="99"/>
  <c r="D70" i="32"/>
  <c r="E70" i="32" s="1"/>
  <c r="F70" i="32" s="1"/>
  <c r="D71" i="32" s="1"/>
  <c r="B71" i="32" s="1"/>
  <c r="I68" i="99"/>
  <c r="E58" i="98"/>
  <c r="F58" i="98" s="1"/>
  <c r="D59" i="98" s="1"/>
  <c r="B58" i="98"/>
  <c r="I62" i="63"/>
  <c r="I70" i="23"/>
  <c r="I69" i="24"/>
  <c r="H137" i="99"/>
  <c r="I137" i="99"/>
  <c r="B138" i="99"/>
  <c r="F138" i="99"/>
  <c r="I58" i="94"/>
  <c r="G64" i="67"/>
  <c r="I64" i="67" s="1"/>
  <c r="D65" i="67"/>
  <c r="I65" i="58"/>
  <c r="B64" i="66"/>
  <c r="E66" i="58"/>
  <c r="F66" i="58" s="1"/>
  <c r="B66" i="58"/>
  <c r="G145" i="43"/>
  <c r="I145" i="43" s="1"/>
  <c r="H57" i="93"/>
  <c r="I57" i="93" s="1"/>
  <c r="D67" i="72"/>
  <c r="E67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D139" i="98"/>
  <c r="G138" i="98"/>
  <c r="E139" i="98"/>
  <c r="D139" i="97"/>
  <c r="E139" i="97" s="1"/>
  <c r="G138" i="97"/>
  <c r="H144" i="45"/>
  <c r="J144" i="45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I69" i="32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D68" i="18"/>
  <c r="E68" i="18" s="1"/>
  <c r="F72" i="3"/>
  <c r="H72" i="3" s="1"/>
  <c r="B72" i="3"/>
  <c r="F71" i="23"/>
  <c r="G71" i="23" s="1"/>
  <c r="B71" i="23"/>
  <c r="B60" i="25"/>
  <c r="F60" i="25"/>
  <c r="H60" i="25" s="1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/>
  <c r="I143" i="55"/>
  <c r="H143" i="55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G138" i="25" l="1"/>
  <c r="D139" i="25"/>
  <c r="I57" i="98"/>
  <c r="I63" i="66"/>
  <c r="H145" i="43"/>
  <c r="B68" i="19"/>
  <c r="F68" i="19"/>
  <c r="D69" i="19" s="1"/>
  <c r="F72" i="29"/>
  <c r="B67" i="72"/>
  <c r="G59" i="25"/>
  <c r="H70" i="32"/>
  <c r="E59" i="98"/>
  <c r="F59" i="98" s="1"/>
  <c r="D60" i="98" s="1"/>
  <c r="B59" i="98"/>
  <c r="G70" i="32"/>
  <c r="E71" i="32"/>
  <c r="F71" i="32" s="1"/>
  <c r="D72" i="32" s="1"/>
  <c r="E72" i="32" s="1"/>
  <c r="E73" i="32" s="1"/>
  <c r="I61" i="86"/>
  <c r="H58" i="98"/>
  <c r="I69" i="99"/>
  <c r="B70" i="32"/>
  <c r="G58" i="98"/>
  <c r="E70" i="99"/>
  <c r="F70" i="99" s="1"/>
  <c r="D71" i="99" s="1"/>
  <c r="B70" i="99"/>
  <c r="D139" i="99"/>
  <c r="G138" i="99"/>
  <c r="E139" i="99"/>
  <c r="I59" i="91"/>
  <c r="F67" i="72"/>
  <c r="D68" i="72" s="1"/>
  <c r="B68" i="72" s="1"/>
  <c r="E65" i="67"/>
  <c r="F65" i="67" s="1"/>
  <c r="B65" i="67"/>
  <c r="I64" i="66"/>
  <c r="G66" i="58"/>
  <c r="D67" i="58"/>
  <c r="H66" i="58"/>
  <c r="I71" i="29"/>
  <c r="I60" i="90"/>
  <c r="I60" i="86"/>
  <c r="I59" i="84"/>
  <c r="I61" i="76"/>
  <c r="I63" i="61"/>
  <c r="F139" i="97"/>
  <c r="B139" i="97"/>
  <c r="H138" i="98"/>
  <c r="I138" i="98"/>
  <c r="H138" i="97"/>
  <c r="I138" i="97"/>
  <c r="F139" i="98"/>
  <c r="B139" i="98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58" i="95"/>
  <c r="D59" i="95"/>
  <c r="G58" i="95"/>
  <c r="B69" i="22"/>
  <c r="H59" i="26"/>
  <c r="I59" i="26" s="1"/>
  <c r="H58" i="13"/>
  <c r="I58" i="13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B69" i="1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67" i="41"/>
  <c r="E61" i="79"/>
  <c r="F61" i="79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G60" i="33"/>
  <c r="I60" i="33" s="1"/>
  <c r="D147" i="43"/>
  <c r="G146" i="43"/>
  <c r="I62" i="59"/>
  <c r="D61" i="25"/>
  <c r="E61" i="25" s="1"/>
  <c r="D72" i="23"/>
  <c r="B63" i="59"/>
  <c r="F63" i="59"/>
  <c r="G63" i="59" s="1"/>
  <c r="J146" i="20"/>
  <c r="H72" i="29"/>
  <c r="G72" i="29"/>
  <c r="G73" i="29" s="1"/>
  <c r="D59" i="13"/>
  <c r="D60" i="87"/>
  <c r="G60" i="25"/>
  <c r="I60" i="25" s="1"/>
  <c r="H71" i="23"/>
  <c r="I71" i="23" s="1"/>
  <c r="J145" i="43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 s="1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E139" i="25" l="1"/>
  <c r="F139" i="25" s="1"/>
  <c r="B139" i="25"/>
  <c r="I138" i="25"/>
  <c r="H138" i="25"/>
  <c r="I70" i="32"/>
  <c r="H68" i="19"/>
  <c r="G68" i="19"/>
  <c r="E69" i="19"/>
  <c r="F69" i="19" s="1"/>
  <c r="H69" i="19" s="1"/>
  <c r="I59" i="25"/>
  <c r="G71" i="32"/>
  <c r="E68" i="72"/>
  <c r="F68" i="72" s="1"/>
  <c r="G68" i="72" s="1"/>
  <c r="G67" i="72"/>
  <c r="I58" i="98"/>
  <c r="H71" i="32"/>
  <c r="I71" i="32" s="1"/>
  <c r="E71" i="99"/>
  <c r="F71" i="99" s="1"/>
  <c r="D72" i="99" s="1"/>
  <c r="B71" i="99"/>
  <c r="E60" i="98"/>
  <c r="F60" i="98" s="1"/>
  <c r="D61" i="98" s="1"/>
  <c r="B60" i="98"/>
  <c r="H70" i="99"/>
  <c r="H59" i="98"/>
  <c r="I62" i="86"/>
  <c r="H67" i="72"/>
  <c r="I66" i="58"/>
  <c r="G70" i="99"/>
  <c r="G59" i="98"/>
  <c r="I138" i="99"/>
  <c r="H138" i="99"/>
  <c r="B139" i="99"/>
  <c r="F139" i="99"/>
  <c r="I63" i="82"/>
  <c r="D69" i="72"/>
  <c r="B69" i="72" s="1"/>
  <c r="H68" i="72"/>
  <c r="I68" i="72" s="1"/>
  <c r="G65" i="67"/>
  <c r="H65" i="67"/>
  <c r="D66" i="67"/>
  <c r="I67" i="44"/>
  <c r="E67" i="58"/>
  <c r="F67" i="58" s="1"/>
  <c r="G67" i="58" s="1"/>
  <c r="B67" i="58"/>
  <c r="I70" i="31"/>
  <c r="E68" i="44"/>
  <c r="F68" i="44" s="1"/>
  <c r="D69" i="44" s="1"/>
  <c r="H67" i="39"/>
  <c r="I67" i="39" s="1"/>
  <c r="D140" i="98"/>
  <c r="G139" i="98"/>
  <c r="E140" i="98"/>
  <c r="D140" i="97"/>
  <c r="E140" i="97" s="1"/>
  <c r="G139" i="97"/>
  <c r="I58" i="93"/>
  <c r="D60" i="93"/>
  <c r="E60" i="93" s="1"/>
  <c r="F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E59" i="95"/>
  <c r="F59" i="95" s="1"/>
  <c r="B59" i="95"/>
  <c r="G58" i="96"/>
  <c r="I58" i="96" s="1"/>
  <c r="D59" i="96"/>
  <c r="E59" i="96" s="1"/>
  <c r="F59" i="96" s="1"/>
  <c r="G62" i="76"/>
  <c r="H69" i="2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G69" i="19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I72" i="29"/>
  <c r="I73" i="29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G140" i="85"/>
  <c r="E141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H140" i="26"/>
  <c r="I140" i="26"/>
  <c r="E140" i="92"/>
  <c r="D140" i="92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G139" i="87"/>
  <c r="E140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E140" i="93"/>
  <c r="F140" i="93" s="1"/>
  <c r="I68" i="19" l="1"/>
  <c r="J138" i="25"/>
  <c r="G139" i="25"/>
  <c r="D140" i="25"/>
  <c r="D70" i="19"/>
  <c r="E70" i="19" s="1"/>
  <c r="D72" i="31"/>
  <c r="E72" i="31" s="1"/>
  <c r="E73" i="31" s="1"/>
  <c r="B60" i="93"/>
  <c r="I67" i="72"/>
  <c r="I70" i="99"/>
  <c r="H60" i="98"/>
  <c r="E72" i="99"/>
  <c r="E73" i="99" s="1"/>
  <c r="B72" i="99"/>
  <c r="E61" i="98"/>
  <c r="F61" i="98" s="1"/>
  <c r="D62" i="98" s="1"/>
  <c r="B61" i="98"/>
  <c r="G60" i="98"/>
  <c r="H71" i="99"/>
  <c r="I59" i="98"/>
  <c r="G71" i="99"/>
  <c r="D140" i="99"/>
  <c r="G139" i="99"/>
  <c r="E140" i="99"/>
  <c r="E69" i="72"/>
  <c r="F69" i="72" s="1"/>
  <c r="G69" i="72" s="1"/>
  <c r="I65" i="67"/>
  <c r="E66" i="67"/>
  <c r="F66" i="67" s="1"/>
  <c r="H66" i="67" s="1"/>
  <c r="B66" i="67"/>
  <c r="H67" i="58"/>
  <c r="I67" i="58" s="1"/>
  <c r="G68" i="44"/>
  <c r="H68" i="44"/>
  <c r="D68" i="58"/>
  <c r="E68" i="58" s="1"/>
  <c r="F68" i="58" s="1"/>
  <c r="H71" i="31"/>
  <c r="I71" i="31" s="1"/>
  <c r="H144" i="53"/>
  <c r="J144" i="53" s="1"/>
  <c r="I64" i="63"/>
  <c r="F72" i="31"/>
  <c r="H72" i="31" s="1"/>
  <c r="F140" i="97"/>
  <c r="B140" i="97"/>
  <c r="H139" i="98"/>
  <c r="I139" i="98"/>
  <c r="I139" i="97"/>
  <c r="H139" i="97"/>
  <c r="B140" i="98"/>
  <c r="F140" i="98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D61" i="93"/>
  <c r="E61" i="93" s="1"/>
  <c r="F61" i="93" s="1"/>
  <c r="G60" i="93"/>
  <c r="H60" i="93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B145" i="53"/>
  <c r="G71" i="30"/>
  <c r="B66" i="56"/>
  <c r="G66" i="56"/>
  <c r="H66" i="56"/>
  <c r="E60" i="92"/>
  <c r="F60" i="92" s="1"/>
  <c r="H60" i="92" s="1"/>
  <c r="E69" i="44"/>
  <c r="F69" i="44" s="1"/>
  <c r="G69" i="44" s="1"/>
  <c r="B69" i="44"/>
  <c r="I69" i="19"/>
  <c r="B66" i="57"/>
  <c r="F66" i="57"/>
  <c r="H66" i="57" s="1"/>
  <c r="G60" i="26"/>
  <c r="I60" i="26" s="1"/>
  <c r="B72" i="3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B70" i="19"/>
  <c r="F70" i="19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D68" i="20"/>
  <c r="E68" i="20" s="1"/>
  <c r="D64" i="62"/>
  <c r="E64" i="62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E140" i="25" l="1"/>
  <c r="F140" i="25"/>
  <c r="B140" i="25"/>
  <c r="H139" i="25"/>
  <c r="I139" i="25"/>
  <c r="G72" i="31"/>
  <c r="G73" i="31" s="1"/>
  <c r="I68" i="44"/>
  <c r="I71" i="99"/>
  <c r="H73" i="31"/>
  <c r="F72" i="99"/>
  <c r="H72" i="99" s="1"/>
  <c r="H73" i="99" s="1"/>
  <c r="I60" i="98"/>
  <c r="D68" i="66"/>
  <c r="E68" i="66" s="1"/>
  <c r="F68" i="66" s="1"/>
  <c r="I66" i="45"/>
  <c r="H61" i="98"/>
  <c r="H69" i="72"/>
  <c r="I69" i="72" s="1"/>
  <c r="G61" i="98"/>
  <c r="E62" i="98"/>
  <c r="F62" i="98" s="1"/>
  <c r="B62" i="98"/>
  <c r="H139" i="99"/>
  <c r="I139" i="99"/>
  <c r="F140" i="99"/>
  <c r="B140" i="99"/>
  <c r="I64" i="75"/>
  <c r="D70" i="72"/>
  <c r="G72" i="69"/>
  <c r="G73" i="69" s="1"/>
  <c r="G66" i="67"/>
  <c r="I66" i="67" s="1"/>
  <c r="D67" i="67"/>
  <c r="I66" i="53"/>
  <c r="I69" i="46"/>
  <c r="G68" i="58"/>
  <c r="D69" i="58"/>
  <c r="B68" i="58"/>
  <c r="H68" i="58"/>
  <c r="D141" i="98"/>
  <c r="G140" i="98"/>
  <c r="D141" i="97"/>
  <c r="G140" i="97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D62" i="93"/>
  <c r="E62" i="93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B61" i="93"/>
  <c r="G61" i="93"/>
  <c r="H61" i="93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D71" i="19"/>
  <c r="G70" i="74"/>
  <c r="D71" i="74"/>
  <c r="E71" i="74" s="1"/>
  <c r="D67" i="54"/>
  <c r="D63" i="79"/>
  <c r="E63" i="79" s="1"/>
  <c r="B63" i="88"/>
  <c r="B151" i="30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70" i="19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70" i="19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D70" i="18"/>
  <c r="E70" i="18" s="1"/>
  <c r="G148" i="41"/>
  <c r="D149" i="41"/>
  <c r="F68" i="20"/>
  <c r="H68" i="20" s="1"/>
  <c r="B68" i="20"/>
  <c r="I61" i="33"/>
  <c r="I59" i="13"/>
  <c r="B61" i="26"/>
  <c r="F61" i="26"/>
  <c r="H61" i="26" s="1"/>
  <c r="H72" i="23"/>
  <c r="G72" i="23"/>
  <c r="G73" i="23" s="1"/>
  <c r="I72" i="31"/>
  <c r="I73" i="31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F64" i="62"/>
  <c r="G64" i="62" s="1"/>
  <c r="B64" i="62"/>
  <c r="E61" i="87"/>
  <c r="F61" i="87" s="1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D142" i="94"/>
  <c r="E142" i="94" s="1"/>
  <c r="G141" i="94"/>
  <c r="F142" i="80"/>
  <c r="B142" i="80"/>
  <c r="B149" i="21"/>
  <c r="F149" i="21"/>
  <c r="H145" i="55"/>
  <c r="I145" i="55"/>
  <c r="G140" i="25" l="1"/>
  <c r="D141" i="25"/>
  <c r="J139" i="25"/>
  <c r="G72" i="99"/>
  <c r="G73" i="99" s="1"/>
  <c r="B68" i="66"/>
  <c r="D63" i="98"/>
  <c r="G62" i="98"/>
  <c r="H62" i="98"/>
  <c r="I61" i="98"/>
  <c r="I72" i="69"/>
  <c r="I73" i="69" s="1"/>
  <c r="E141" i="99"/>
  <c r="D141" i="99"/>
  <c r="G140" i="99"/>
  <c r="B70" i="72"/>
  <c r="E70" i="72"/>
  <c r="F70" i="72" s="1"/>
  <c r="E67" i="67"/>
  <c r="F67" i="67" s="1"/>
  <c r="B67" i="67"/>
  <c r="I68" i="58"/>
  <c r="B68" i="53"/>
  <c r="E69" i="58"/>
  <c r="F69" i="58" s="1"/>
  <c r="B69" i="58"/>
  <c r="G72" i="30"/>
  <c r="G73" i="30" s="1"/>
  <c r="I61" i="93"/>
  <c r="I70" i="74"/>
  <c r="F68" i="53"/>
  <c r="H68" i="53" s="1"/>
  <c r="I67" i="53"/>
  <c r="G67" i="45"/>
  <c r="I67" i="45" s="1"/>
  <c r="F72" i="24"/>
  <c r="H72" i="24" s="1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I65" i="75"/>
  <c r="G63" i="80"/>
  <c r="I63" i="80" s="1"/>
  <c r="E67" i="65"/>
  <c r="F67" i="65" s="1"/>
  <c r="D68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B64" i="76"/>
  <c r="I60" i="96"/>
  <c r="E64" i="76"/>
  <c r="F64" i="76" s="1"/>
  <c r="I65" i="64"/>
  <c r="E68" i="68"/>
  <c r="F68" i="68" s="1"/>
  <c r="H68" i="68" s="1"/>
  <c r="I66" i="63"/>
  <c r="H64" i="77"/>
  <c r="H72" i="17"/>
  <c r="I70" i="19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D69" i="66"/>
  <c r="E69" i="66" s="1"/>
  <c r="G68" i="66"/>
  <c r="H68" i="66"/>
  <c r="J146" i="56"/>
  <c r="E145" i="63"/>
  <c r="F145" i="63" s="1"/>
  <c r="D146" i="63" s="1"/>
  <c r="D61" i="13"/>
  <c r="D65" i="62"/>
  <c r="E65" i="62" s="1"/>
  <c r="D149" i="43"/>
  <c r="G148" i="43"/>
  <c r="B65" i="59"/>
  <c r="F65" i="59"/>
  <c r="H65" i="59" s="1"/>
  <c r="D63" i="33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E141" i="25" l="1"/>
  <c r="F141" i="25" s="1"/>
  <c r="B141" i="25"/>
  <c r="H140" i="25"/>
  <c r="I140" i="25"/>
  <c r="J140" i="25" s="1"/>
  <c r="I72" i="99"/>
  <c r="I73" i="99" s="1"/>
  <c r="D147" i="72"/>
  <c r="B147" i="72" s="1"/>
  <c r="H145" i="62"/>
  <c r="I62" i="98"/>
  <c r="G72" i="24"/>
  <c r="G73" i="24" s="1"/>
  <c r="E63" i="98"/>
  <c r="F63" i="98" s="1"/>
  <c r="D64" i="98" s="1"/>
  <c r="B63" i="98"/>
  <c r="I140" i="99"/>
  <c r="H140" i="99"/>
  <c r="B141" i="99"/>
  <c r="F141" i="99"/>
  <c r="G70" i="72"/>
  <c r="D71" i="72"/>
  <c r="H70" i="72"/>
  <c r="G68" i="68"/>
  <c r="I68" i="68" s="1"/>
  <c r="D69" i="68"/>
  <c r="B69" i="68" s="1"/>
  <c r="H67" i="67"/>
  <c r="G67" i="67"/>
  <c r="D68" i="67"/>
  <c r="I72" i="30"/>
  <c r="I73" i="30" s="1"/>
  <c r="H67" i="65"/>
  <c r="I67" i="65" s="1"/>
  <c r="G67" i="65"/>
  <c r="G69" i="58"/>
  <c r="H69" i="58"/>
  <c r="D70" i="58"/>
  <c r="B70" i="58" s="1"/>
  <c r="D69" i="53"/>
  <c r="E69" i="53" s="1"/>
  <c r="G68" i="53"/>
  <c r="I68" i="53" s="1"/>
  <c r="H73" i="24"/>
  <c r="I63" i="84"/>
  <c r="I66" i="65"/>
  <c r="G65" i="59"/>
  <c r="I65" i="59" s="1"/>
  <c r="G141" i="98"/>
  <c r="D142" i="98"/>
  <c r="D142" i="97"/>
  <c r="G141" i="97"/>
  <c r="G145" i="63"/>
  <c r="H145" i="63" s="1"/>
  <c r="G146" i="62"/>
  <c r="I146" i="62" s="1"/>
  <c r="G145" i="64"/>
  <c r="D146" i="64"/>
  <c r="G151" i="70"/>
  <c r="H151" i="70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I62" i="81" s="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8" i="66"/>
  <c r="I61" i="87"/>
  <c r="J145" i="72"/>
  <c r="E147" i="72"/>
  <c r="F147" i="72" s="1"/>
  <c r="G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E63" i="33"/>
  <c r="F63" i="33" s="1"/>
  <c r="E68" i="65"/>
  <c r="F68" i="65" s="1"/>
  <c r="B69" i="66"/>
  <c r="F69" i="66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H146" i="62"/>
  <c r="G148" i="45"/>
  <c r="D149" i="45"/>
  <c r="B149" i="45" s="1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5" i="62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I151" i="7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B147" i="54"/>
  <c r="I146" i="54"/>
  <c r="H146" i="54"/>
  <c r="I141" i="93"/>
  <c r="H141" i="93"/>
  <c r="F141" i="33"/>
  <c r="B141" i="33"/>
  <c r="E144" i="77"/>
  <c r="F144" i="77" s="1"/>
  <c r="H142" i="83"/>
  <c r="I142" i="83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G141" i="25" l="1"/>
  <c r="D142" i="25"/>
  <c r="E69" i="68"/>
  <c r="F69" i="68" s="1"/>
  <c r="I72" i="24"/>
  <c r="I73" i="24" s="1"/>
  <c r="I145" i="63"/>
  <c r="H143" i="78"/>
  <c r="J143" i="78" s="1"/>
  <c r="E64" i="98"/>
  <c r="F64" i="98" s="1"/>
  <c r="B64" i="98"/>
  <c r="H63" i="98"/>
  <c r="I70" i="72"/>
  <c r="G63" i="98"/>
  <c r="D142" i="99"/>
  <c r="G141" i="99"/>
  <c r="B71" i="72"/>
  <c r="E71" i="72"/>
  <c r="F71" i="72" s="1"/>
  <c r="D72" i="72" s="1"/>
  <c r="E68" i="67"/>
  <c r="F68" i="67" s="1"/>
  <c r="G68" i="67" s="1"/>
  <c r="B68" i="67"/>
  <c r="I67" i="67"/>
  <c r="E70" i="58"/>
  <c r="F70" i="58" s="1"/>
  <c r="D71" i="58" s="1"/>
  <c r="B71" i="58" s="1"/>
  <c r="I69" i="58"/>
  <c r="F69" i="53"/>
  <c r="H69" i="53" s="1"/>
  <c r="B69" i="53"/>
  <c r="I69" i="39"/>
  <c r="I63" i="79"/>
  <c r="D148" i="72"/>
  <c r="B148" i="72" s="1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J145" i="63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70" i="68"/>
  <c r="E70" i="68" s="1"/>
  <c r="G69" i="68"/>
  <c r="H69" i="68"/>
  <c r="D63" i="87"/>
  <c r="E63" i="87" s="1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63" i="26"/>
  <c r="E63" i="26" s="1"/>
  <c r="E70" i="73"/>
  <c r="F70" i="73" s="1"/>
  <c r="D66" i="62"/>
  <c r="H149" i="41"/>
  <c r="I149" i="41"/>
  <c r="H62" i="87"/>
  <c r="H69" i="66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J151" i="70"/>
  <c r="G142" i="89"/>
  <c r="D143" i="89"/>
  <c r="E143" i="89" s="1"/>
  <c r="H151" i="69"/>
  <c r="I151" i="69"/>
  <c r="J149" i="19"/>
  <c r="J142" i="26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H149" i="73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E142" i="25" l="1"/>
  <c r="F142" i="25" s="1"/>
  <c r="B142" i="25"/>
  <c r="H141" i="25"/>
  <c r="I141" i="25"/>
  <c r="H70" i="58"/>
  <c r="E71" i="58"/>
  <c r="F71" i="58" s="1"/>
  <c r="D70" i="53"/>
  <c r="E70" i="53" s="1"/>
  <c r="G152" i="29"/>
  <c r="H152" i="29" s="1"/>
  <c r="D65" i="98"/>
  <c r="B65" i="98" s="1"/>
  <c r="G64" i="98"/>
  <c r="G69" i="53"/>
  <c r="I69" i="53" s="1"/>
  <c r="G70" i="58"/>
  <c r="H71" i="72"/>
  <c r="I63" i="98"/>
  <c r="G71" i="72"/>
  <c r="H64" i="98"/>
  <c r="I141" i="99"/>
  <c r="H141" i="99"/>
  <c r="E142" i="99"/>
  <c r="F142" i="99" s="1"/>
  <c r="B142" i="99"/>
  <c r="G68" i="82"/>
  <c r="I68" i="82" s="1"/>
  <c r="E72" i="72"/>
  <c r="E73" i="72" s="1"/>
  <c r="B72" i="72"/>
  <c r="D69" i="67"/>
  <c r="H68" i="67"/>
  <c r="I68" i="67" s="1"/>
  <c r="E148" i="72"/>
  <c r="F148" i="72" s="1"/>
  <c r="D149" i="72" s="1"/>
  <c r="D69" i="82"/>
  <c r="E69" i="82" s="1"/>
  <c r="F69" i="82" s="1"/>
  <c r="D70" i="82" s="1"/>
  <c r="I69" i="66"/>
  <c r="I71" i="46"/>
  <c r="G71" i="44"/>
  <c r="I71" i="44" s="1"/>
  <c r="I71" i="41"/>
  <c r="F72" i="21"/>
  <c r="H72" i="21" s="1"/>
  <c r="H73" i="21" s="1"/>
  <c r="D145" i="78"/>
  <c r="E145" i="78" s="1"/>
  <c r="F145" i="78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D151" i="45" s="1"/>
  <c r="B151" i="45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I69" i="68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F70" i="53"/>
  <c r="H70" i="53" s="1"/>
  <c r="B70" i="53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G148" i="72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H147" i="55"/>
  <c r="I147" i="55"/>
  <c r="B144" i="80"/>
  <c r="F144" i="80"/>
  <c r="I144" i="77"/>
  <c r="H144" i="77"/>
  <c r="F148" i="54"/>
  <c r="B148" i="54"/>
  <c r="G142" i="25" l="1"/>
  <c r="D143" i="25"/>
  <c r="J141" i="25"/>
  <c r="I152" i="29"/>
  <c r="J152" i="29" s="1"/>
  <c r="I70" i="58"/>
  <c r="G150" i="45"/>
  <c r="B145" i="78"/>
  <c r="I71" i="72"/>
  <c r="E65" i="98"/>
  <c r="F65" i="98" s="1"/>
  <c r="D66" i="98" s="1"/>
  <c r="B66" i="98" s="1"/>
  <c r="I64" i="98"/>
  <c r="B69" i="82"/>
  <c r="I72" i="19"/>
  <c r="I73" i="19" s="1"/>
  <c r="F72" i="72"/>
  <c r="H72" i="72" s="1"/>
  <c r="D143" i="99"/>
  <c r="G142" i="99"/>
  <c r="E69" i="67"/>
  <c r="F69" i="67" s="1"/>
  <c r="B69" i="67"/>
  <c r="I72" i="42"/>
  <c r="I73" i="42" s="1"/>
  <c r="H72" i="27"/>
  <c r="H73" i="27" s="1"/>
  <c r="G72" i="21"/>
  <c r="G73" i="21" s="1"/>
  <c r="I64" i="78"/>
  <c r="F72" i="46"/>
  <c r="G72" i="46" s="1"/>
  <c r="G73" i="46" s="1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I70" i="68" s="1"/>
  <c r="H72" i="46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H64" i="25"/>
  <c r="I64" i="25" s="1"/>
  <c r="I69" i="56"/>
  <c r="G65" i="78"/>
  <c r="E64" i="89"/>
  <c r="F64" i="89" s="1"/>
  <c r="B64" i="89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G150" i="43"/>
  <c r="D151" i="43"/>
  <c r="F71" i="73"/>
  <c r="H71" i="73" s="1"/>
  <c r="B71" i="73"/>
  <c r="J150" i="20"/>
  <c r="D71" i="53"/>
  <c r="E71" i="53" s="1"/>
  <c r="G70" i="20"/>
  <c r="J149" i="43"/>
  <c r="D71" i="66"/>
  <c r="E71" i="66" s="1"/>
  <c r="E151" i="41"/>
  <c r="F151" i="41" s="1"/>
  <c r="B151" i="41"/>
  <c r="B72" i="18"/>
  <c r="F72" i="18"/>
  <c r="H72" i="18" s="1"/>
  <c r="I70" i="73"/>
  <c r="G70" i="53"/>
  <c r="I70" i="53" s="1"/>
  <c r="H70" i="20"/>
  <c r="D64" i="26"/>
  <c r="E64" i="26" s="1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E151" i="45"/>
  <c r="F151" i="45" s="1"/>
  <c r="H150" i="45"/>
  <c r="I150" i="45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E143" i="25" l="1"/>
  <c r="B143" i="25"/>
  <c r="F143" i="25"/>
  <c r="I142" i="25"/>
  <c r="J142" i="25" s="1"/>
  <c r="H142" i="25"/>
  <c r="G65" i="98"/>
  <c r="E66" i="98"/>
  <c r="F66" i="98" s="1"/>
  <c r="G66" i="98" s="1"/>
  <c r="H65" i="98"/>
  <c r="I65" i="98" s="1"/>
  <c r="I72" i="21"/>
  <c r="I73" i="21" s="1"/>
  <c r="G72" i="72"/>
  <c r="G73" i="72" s="1"/>
  <c r="H142" i="99"/>
  <c r="I142" i="99"/>
  <c r="E143" i="99"/>
  <c r="F143" i="99" s="1"/>
  <c r="B143" i="99"/>
  <c r="I65" i="78"/>
  <c r="H73" i="72"/>
  <c r="G69" i="67"/>
  <c r="D70" i="67"/>
  <c r="H69" i="67"/>
  <c r="G72" i="34"/>
  <c r="G73" i="34" s="1"/>
  <c r="I72" i="27"/>
  <c r="I73" i="27" s="1"/>
  <c r="I63" i="94"/>
  <c r="H64" i="94"/>
  <c r="I64" i="94" s="1"/>
  <c r="I68" i="75"/>
  <c r="E152" i="22"/>
  <c r="F152" i="22" s="1"/>
  <c r="G152" i="22" s="1"/>
  <c r="I70" i="20"/>
  <c r="D144" i="97"/>
  <c r="E144" i="97" s="1"/>
  <c r="G143" i="97"/>
  <c r="D144" i="98"/>
  <c r="G143" i="98"/>
  <c r="G148" i="58"/>
  <c r="H148" i="58" s="1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E71" i="82" s="1"/>
  <c r="F71" i="82" s="1"/>
  <c r="H73" i="46"/>
  <c r="I72" i="46"/>
  <c r="I73" i="46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G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F65" i="25"/>
  <c r="G65" i="25" s="1"/>
  <c r="B65" i="25"/>
  <c r="E70" i="65"/>
  <c r="F70" i="65" s="1"/>
  <c r="B64" i="26"/>
  <c r="F64" i="26"/>
  <c r="G64" i="26" s="1"/>
  <c r="D152" i="41"/>
  <c r="G151" i="41"/>
  <c r="B71" i="66"/>
  <c r="F71" i="66"/>
  <c r="G71" i="66" s="1"/>
  <c r="F71" i="53"/>
  <c r="G71" i="53" s="1"/>
  <c r="B71" i="5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D144" i="25" l="1"/>
  <c r="G143" i="25"/>
  <c r="I148" i="58"/>
  <c r="J148" i="58" s="1"/>
  <c r="H66" i="98"/>
  <c r="I66" i="98" s="1"/>
  <c r="D67" i="98"/>
  <c r="E67" i="98" s="1"/>
  <c r="I72" i="72"/>
  <c r="I73" i="72" s="1"/>
  <c r="H73" i="58"/>
  <c r="I69" i="67"/>
  <c r="I72" i="34"/>
  <c r="I73" i="34" s="1"/>
  <c r="D144" i="99"/>
  <c r="G143" i="99"/>
  <c r="I66" i="80"/>
  <c r="B70" i="67"/>
  <c r="E70" i="67"/>
  <c r="F70" i="67" s="1"/>
  <c r="D71" i="67" s="1"/>
  <c r="E71" i="67" s="1"/>
  <c r="G72" i="39"/>
  <c r="G73" i="39" s="1"/>
  <c r="D153" i="22"/>
  <c r="B153" i="22" s="1"/>
  <c r="I67" i="85"/>
  <c r="B71" i="82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E71" i="54"/>
  <c r="F71" i="54" s="1"/>
  <c r="H71" i="54" s="1"/>
  <c r="E65" i="89"/>
  <c r="F65" i="89" s="1"/>
  <c r="B65" i="89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D150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H149" i="58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H143" i="25" l="1"/>
  <c r="I143" i="25"/>
  <c r="J143" i="25" s="1"/>
  <c r="B144" i="25"/>
  <c r="E144" i="25"/>
  <c r="F144" i="25" s="1"/>
  <c r="B67" i="98"/>
  <c r="F67" i="98"/>
  <c r="D68" i="98" s="1"/>
  <c r="E68" i="98" s="1"/>
  <c r="F68" i="98" s="1"/>
  <c r="D69" i="98" s="1"/>
  <c r="B69" i="98" s="1"/>
  <c r="G67" i="98"/>
  <c r="H67" i="98"/>
  <c r="I67" i="98" s="1"/>
  <c r="H70" i="67"/>
  <c r="H68" i="98"/>
  <c r="I72" i="39"/>
  <c r="I73" i="39" s="1"/>
  <c r="H143" i="99"/>
  <c r="I143" i="99"/>
  <c r="E153" i="22"/>
  <c r="F153" i="22" s="1"/>
  <c r="G153" i="22" s="1"/>
  <c r="E144" i="99"/>
  <c r="F144" i="99" s="1"/>
  <c r="B144" i="99"/>
  <c r="F71" i="67"/>
  <c r="H71" i="67" s="1"/>
  <c r="G70" i="67"/>
  <c r="B150" i="53"/>
  <c r="G149" i="46"/>
  <c r="H149" i="46" s="1"/>
  <c r="I68" i="77"/>
  <c r="I65" i="91"/>
  <c r="H68" i="59"/>
  <c r="I68" i="59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E71" i="45"/>
  <c r="F71" i="45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H145" i="26"/>
  <c r="I145" i="26"/>
  <c r="D151" i="53"/>
  <c r="G150" i="53"/>
  <c r="E150" i="62"/>
  <c r="F150" i="62" s="1"/>
  <c r="B150" i="62"/>
  <c r="G149" i="63"/>
  <c r="G150" i="58"/>
  <c r="D151" i="58"/>
  <c r="E147" i="78"/>
  <c r="F147" i="78" s="1"/>
  <c r="B147" i="78"/>
  <c r="J149" i="74"/>
  <c r="G144" i="84"/>
  <c r="D145" i="84"/>
  <c r="J149" i="58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J153" i="69"/>
  <c r="E145" i="91"/>
  <c r="F145" i="91" s="1"/>
  <c r="B145" i="91"/>
  <c r="D149" i="65"/>
  <c r="B149" i="65" s="1"/>
  <c r="G148" i="65"/>
  <c r="H153" i="32"/>
  <c r="I153" i="32"/>
  <c r="H147" i="68"/>
  <c r="I147" i="68"/>
  <c r="H144" i="8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G144" i="25" l="1"/>
  <c r="D145" i="25"/>
  <c r="E69" i="98"/>
  <c r="F69" i="98" s="1"/>
  <c r="D70" i="98" s="1"/>
  <c r="E70" i="98" s="1"/>
  <c r="F70" i="98" s="1"/>
  <c r="G70" i="98" s="1"/>
  <c r="G68" i="98"/>
  <c r="B68" i="98"/>
  <c r="D154" i="22"/>
  <c r="E154" i="22" s="1"/>
  <c r="E155" i="22" s="1"/>
  <c r="D72" i="67"/>
  <c r="E72" i="67" s="1"/>
  <c r="E73" i="67" s="1"/>
  <c r="I68" i="98"/>
  <c r="G71" i="67"/>
  <c r="I71" i="67" s="1"/>
  <c r="G66" i="33"/>
  <c r="I66" i="33" s="1"/>
  <c r="I70" i="67"/>
  <c r="B70" i="98"/>
  <c r="D145" i="99"/>
  <c r="G144" i="99"/>
  <c r="I65" i="83"/>
  <c r="I149" i="46"/>
  <c r="J149" i="46" s="1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I66" i="25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H73" i="82"/>
  <c r="D65" i="13"/>
  <c r="E65" i="13" s="1"/>
  <c r="B69" i="59"/>
  <c r="J147" i="68"/>
  <c r="J152" i="20"/>
  <c r="G64" i="13"/>
  <c r="H68" i="62"/>
  <c r="I68" i="62" s="1"/>
  <c r="F72" i="6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49" i="63"/>
  <c r="H149" i="63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G69" i="98" l="1"/>
  <c r="H69" i="98"/>
  <c r="D149" i="66"/>
  <c r="E145" i="25"/>
  <c r="F145" i="25"/>
  <c r="B145" i="25"/>
  <c r="I144" i="25"/>
  <c r="J144" i="25" s="1"/>
  <c r="H144" i="25"/>
  <c r="I72" i="82"/>
  <c r="I73" i="82" s="1"/>
  <c r="B154" i="22"/>
  <c r="I69" i="98"/>
  <c r="D71" i="98"/>
  <c r="E71" i="98" s="1"/>
  <c r="F71" i="98" s="1"/>
  <c r="D72" i="98" s="1"/>
  <c r="H70" i="98"/>
  <c r="I70" i="98" s="1"/>
  <c r="H144" i="99"/>
  <c r="I144" i="99"/>
  <c r="E145" i="99"/>
  <c r="F145" i="99" s="1"/>
  <c r="B145" i="99"/>
  <c r="I66" i="91"/>
  <c r="J154" i="69"/>
  <c r="J155" i="69" s="1"/>
  <c r="E154" i="20"/>
  <c r="B154" i="20"/>
  <c r="E69" i="79"/>
  <c r="F69" i="79" s="1"/>
  <c r="H72" i="56"/>
  <c r="I72" i="56" s="1"/>
  <c r="I73" i="56" s="1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3" i="56"/>
  <c r="I64" i="13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D147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E149" i="66"/>
  <c r="F149" i="66" s="1"/>
  <c r="B149" i="66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H150" i="54"/>
  <c r="I150" i="54"/>
  <c r="B151" i="55"/>
  <c r="F151" i="55"/>
  <c r="H147" i="76"/>
  <c r="I147" i="76"/>
  <c r="B145" i="13"/>
  <c r="H154" i="34"/>
  <c r="H155" i="34" s="1"/>
  <c r="I154" i="34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B148" i="77"/>
  <c r="F148" i="77"/>
  <c r="F145" i="33"/>
  <c r="B145" i="33"/>
  <c r="J154" i="24"/>
  <c r="J155" i="24" s="1"/>
  <c r="I155" i="24"/>
  <c r="G145" i="25" l="1"/>
  <c r="D146" i="25"/>
  <c r="E72" i="98"/>
  <c r="E73" i="98" s="1"/>
  <c r="B72" i="98"/>
  <c r="B71" i="98"/>
  <c r="G71" i="98"/>
  <c r="H71" i="98"/>
  <c r="B154" i="45"/>
  <c r="G145" i="99"/>
  <c r="D146" i="99"/>
  <c r="B146" i="99" s="1"/>
  <c r="G146" i="88"/>
  <c r="H146" i="88" s="1"/>
  <c r="E150" i="64"/>
  <c r="F150" i="64" s="1"/>
  <c r="G150" i="64" s="1"/>
  <c r="E155" i="20"/>
  <c r="F154" i="20"/>
  <c r="G154" i="20" s="1"/>
  <c r="H69" i="79"/>
  <c r="D70" i="79"/>
  <c r="E70" i="79" s="1"/>
  <c r="G69" i="79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I65" i="96"/>
  <c r="G67" i="91"/>
  <c r="H67" i="9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I146" i="88"/>
  <c r="E147" i="85"/>
  <c r="F147" i="85" s="1"/>
  <c r="B147" i="85"/>
  <c r="E152" i="46"/>
  <c r="F152" i="46" s="1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E146" i="25" l="1"/>
  <c r="F146" i="25" s="1"/>
  <c r="B146" i="25"/>
  <c r="H145" i="25"/>
  <c r="I145" i="25"/>
  <c r="J145" i="25" s="1"/>
  <c r="D151" i="64"/>
  <c r="I71" i="98"/>
  <c r="F72" i="98"/>
  <c r="I67" i="94"/>
  <c r="E146" i="99"/>
  <c r="F146" i="99" s="1"/>
  <c r="H145" i="99"/>
  <c r="I145" i="99"/>
  <c r="I67" i="91"/>
  <c r="B70" i="79"/>
  <c r="I69" i="79"/>
  <c r="G72" i="57"/>
  <c r="G73" i="57" s="1"/>
  <c r="I155" i="22"/>
  <c r="H154" i="20"/>
  <c r="H155" i="20" s="1"/>
  <c r="I154" i="20"/>
  <c r="F70" i="79"/>
  <c r="D71" i="79" s="1"/>
  <c r="B71" i="79" s="1"/>
  <c r="H72" i="45"/>
  <c r="I72" i="45" s="1"/>
  <c r="I73" i="45" s="1"/>
  <c r="D147" i="98"/>
  <c r="G146" i="98"/>
  <c r="D147" i="97"/>
  <c r="G146" i="97"/>
  <c r="E150" i="68"/>
  <c r="F150" i="68" s="1"/>
  <c r="B150" i="68"/>
  <c r="H149" i="68"/>
  <c r="I149" i="68"/>
  <c r="B151" i="64"/>
  <c r="E151" i="64"/>
  <c r="F151" i="64" s="1"/>
  <c r="H150" i="64"/>
  <c r="I150" i="64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I70" i="90" s="1"/>
  <c r="E72" i="78"/>
  <c r="E73" i="78" s="1"/>
  <c r="H66" i="96"/>
  <c r="D67" i="96"/>
  <c r="E67" i="96" s="1"/>
  <c r="G66" i="96"/>
  <c r="I67" i="92"/>
  <c r="E71" i="76"/>
  <c r="F71" i="76" s="1"/>
  <c r="B71" i="76"/>
  <c r="I72" i="57"/>
  <c r="I73" i="57" s="1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D153" i="46"/>
  <c r="B153" i="46" s="1"/>
  <c r="G152" i="46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I147" i="83"/>
  <c r="H147" i="83"/>
  <c r="I145" i="13"/>
  <c r="H145" i="13"/>
  <c r="D147" i="25" l="1"/>
  <c r="G146" i="25"/>
  <c r="H72" i="98"/>
  <c r="G72" i="98"/>
  <c r="G73" i="98" s="1"/>
  <c r="D147" i="99"/>
  <c r="G146" i="99"/>
  <c r="G70" i="79"/>
  <c r="H70" i="79"/>
  <c r="E71" i="79"/>
  <c r="F71" i="79" s="1"/>
  <c r="H71" i="79" s="1"/>
  <c r="H73" i="45"/>
  <c r="H154" i="73"/>
  <c r="H155" i="73" s="1"/>
  <c r="J154" i="20"/>
  <c r="J155" i="20" s="1"/>
  <c r="I155" i="20"/>
  <c r="F72" i="80"/>
  <c r="H72" i="80" s="1"/>
  <c r="H73" i="80" s="1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D152" i="64"/>
  <c r="J148" i="78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66" i="13"/>
  <c r="I66" i="13" s="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I71" i="78"/>
  <c r="I68" i="92"/>
  <c r="H72" i="77"/>
  <c r="G72" i="77"/>
  <c r="G73" i="77" s="1"/>
  <c r="H70" i="62"/>
  <c r="I70" i="62" s="1"/>
  <c r="I68" i="89"/>
  <c r="E70" i="88"/>
  <c r="F70" i="88" s="1"/>
  <c r="D71" i="88" s="1"/>
  <c r="B70" i="88"/>
  <c r="B69" i="92"/>
  <c r="B69" i="8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J154" i="73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H154" i="41"/>
  <c r="H155" i="41" s="1"/>
  <c r="I154" i="41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J155" i="73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I146" i="25" l="1"/>
  <c r="H146" i="25"/>
  <c r="B147" i="25"/>
  <c r="E147" i="25"/>
  <c r="F147" i="25" s="1"/>
  <c r="I70" i="79"/>
  <c r="D72" i="79"/>
  <c r="E72" i="79" s="1"/>
  <c r="E73" i="79" s="1"/>
  <c r="G71" i="79"/>
  <c r="H73" i="98"/>
  <c r="I72" i="98"/>
  <c r="I73" i="98" s="1"/>
  <c r="H146" i="99"/>
  <c r="I146" i="99"/>
  <c r="E147" i="99"/>
  <c r="F147" i="99" s="1"/>
  <c r="B147" i="99"/>
  <c r="G72" i="80"/>
  <c r="G73" i="80" s="1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H69" i="89"/>
  <c r="H70" i="88"/>
  <c r="I72" i="77"/>
  <c r="I73" i="77" s="1"/>
  <c r="H73" i="77"/>
  <c r="B69" i="83"/>
  <c r="H69" i="83"/>
  <c r="G69" i="83"/>
  <c r="J148" i="79"/>
  <c r="E149" i="81"/>
  <c r="F149" i="81" s="1"/>
  <c r="D150" i="81" s="1"/>
  <c r="B150" i="81" s="1"/>
  <c r="E149" i="26"/>
  <c r="F149" i="26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B150" i="77"/>
  <c r="F150" i="77"/>
  <c r="G147" i="25" l="1"/>
  <c r="D148" i="25"/>
  <c r="J146" i="25"/>
  <c r="F72" i="79"/>
  <c r="G72" i="79" s="1"/>
  <c r="G73" i="79" s="1"/>
  <c r="B72" i="79"/>
  <c r="D148" i="99"/>
  <c r="B148" i="99" s="1"/>
  <c r="G147" i="99"/>
  <c r="I72" i="80"/>
  <c r="I73" i="80" s="1"/>
  <c r="G149" i="81"/>
  <c r="H149" i="81" s="1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G153" i="62"/>
  <c r="J152" i="62"/>
  <c r="E148" i="84"/>
  <c r="F148" i="84" s="1"/>
  <c r="G148" i="84" s="1"/>
  <c r="D150" i="26"/>
  <c r="G149" i="26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E148" i="25" l="1"/>
  <c r="B148" i="25"/>
  <c r="F148" i="25"/>
  <c r="H147" i="25"/>
  <c r="I147" i="25"/>
  <c r="I149" i="81"/>
  <c r="E148" i="99"/>
  <c r="F148" i="99" s="1"/>
  <c r="H147" i="99"/>
  <c r="I147" i="99"/>
  <c r="F154" i="62"/>
  <c r="G154" i="62" s="1"/>
  <c r="F72" i="90"/>
  <c r="G72" i="90" s="1"/>
  <c r="G73" i="90" s="1"/>
  <c r="I71" i="88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154" i="56"/>
  <c r="I155" i="56" s="1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E150" i="26"/>
  <c r="F150" i="26" s="1"/>
  <c r="B150" i="26"/>
  <c r="I149" i="26"/>
  <c r="H149" i="26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I154" i="62"/>
  <c r="H154" i="62"/>
  <c r="E154" i="59"/>
  <c r="E155" i="59" s="1"/>
  <c r="B154" i="59"/>
  <c r="J153" i="57"/>
  <c r="J150" i="67"/>
  <c r="B151" i="75"/>
  <c r="B148" i="13"/>
  <c r="H147" i="33"/>
  <c r="I147" i="33"/>
  <c r="I149" i="83"/>
  <c r="H149" i="83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I150" i="76"/>
  <c r="H150" i="76"/>
  <c r="D149" i="25" l="1"/>
  <c r="G148" i="25"/>
  <c r="J147" i="25"/>
  <c r="D149" i="99"/>
  <c r="G148" i="99"/>
  <c r="H72" i="90"/>
  <c r="I72" i="93"/>
  <c r="I73" i="93" s="1"/>
  <c r="E149" i="97"/>
  <c r="F149" i="97" s="1"/>
  <c r="D150" i="97" s="1"/>
  <c r="E149" i="84"/>
  <c r="F149" i="84" s="1"/>
  <c r="D150" i="84" s="1"/>
  <c r="B150" i="84" s="1"/>
  <c r="E149" i="86"/>
  <c r="F149" i="86" s="1"/>
  <c r="G149" i="86" s="1"/>
  <c r="H155" i="62"/>
  <c r="J154" i="56"/>
  <c r="J155" i="56" s="1"/>
  <c r="J152" i="64"/>
  <c r="E149" i="98"/>
  <c r="F149" i="98" s="1"/>
  <c r="B149" i="98"/>
  <c r="G149" i="97"/>
  <c r="I148" i="97"/>
  <c r="H148" i="97"/>
  <c r="J151" i="68"/>
  <c r="H148" i="98"/>
  <c r="I148" i="98"/>
  <c r="G152" i="68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I72" i="90"/>
  <c r="I73" i="90" s="1"/>
  <c r="H73" i="90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E150" i="84"/>
  <c r="F150" i="84" s="1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I149" i="86"/>
  <c r="H149" i="8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4" i="62"/>
  <c r="J155" i="62" s="1"/>
  <c r="I155" i="62"/>
  <c r="J153" i="59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H148" i="25" l="1"/>
  <c r="I148" i="25"/>
  <c r="J148" i="25" s="1"/>
  <c r="E149" i="25"/>
  <c r="F149" i="25"/>
  <c r="B149" i="25"/>
  <c r="I148" i="99"/>
  <c r="H148" i="99"/>
  <c r="E149" i="99"/>
  <c r="F149" i="99" s="1"/>
  <c r="B149" i="99"/>
  <c r="D150" i="86"/>
  <c r="G149" i="84"/>
  <c r="I149" i="84" s="1"/>
  <c r="I149" i="97"/>
  <c r="H149" i="97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G72" i="62"/>
  <c r="G73" i="62" s="1"/>
  <c r="H72" i="62"/>
  <c r="I69" i="87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D152" i="81"/>
  <c r="G151" i="81"/>
  <c r="G149" i="90"/>
  <c r="D150" i="90"/>
  <c r="G151" i="79"/>
  <c r="D152" i="79"/>
  <c r="G152" i="78"/>
  <c r="D153" i="78"/>
  <c r="G150" i="88"/>
  <c r="D151" i="88"/>
  <c r="G150" i="84"/>
  <c r="D151" i="84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1" i="80"/>
  <c r="F151" i="80"/>
  <c r="J154" i="55"/>
  <c r="J155" i="55" s="1"/>
  <c r="I155" i="55"/>
  <c r="B149" i="33"/>
  <c r="F149" i="33"/>
  <c r="B149" i="13"/>
  <c r="F149" i="13"/>
  <c r="D150" i="25" l="1"/>
  <c r="G149" i="25"/>
  <c r="D150" i="99"/>
  <c r="G149" i="99"/>
  <c r="J152" i="68"/>
  <c r="B150" i="86"/>
  <c r="E150" i="86"/>
  <c r="F150" i="86" s="1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152" i="26"/>
  <c r="B152" i="26" s="1"/>
  <c r="G151" i="26"/>
  <c r="J150" i="26"/>
  <c r="D70" i="13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1" i="84"/>
  <c r="F151" i="84" s="1"/>
  <c r="B151" i="84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G152" i="76"/>
  <c r="D153" i="76"/>
  <c r="E153" i="76" s="1"/>
  <c r="I149" i="87"/>
  <c r="H149" i="87"/>
  <c r="B151" i="94"/>
  <c r="H152" i="67"/>
  <c r="I152" i="67"/>
  <c r="G152" i="75"/>
  <c r="D153" i="7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H149" i="25" l="1"/>
  <c r="I149" i="25"/>
  <c r="J149" i="25" s="1"/>
  <c r="E150" i="25"/>
  <c r="F150" i="25"/>
  <c r="B150" i="25"/>
  <c r="H149" i="99"/>
  <c r="I149" i="99"/>
  <c r="E150" i="99"/>
  <c r="F150" i="99" s="1"/>
  <c r="B150" i="99"/>
  <c r="D151" i="86"/>
  <c r="G150" i="86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F71" i="87"/>
  <c r="H71" i="87" s="1"/>
  <c r="B71" i="87"/>
  <c r="E70" i="13"/>
  <c r="F70" i="13" s="1"/>
  <c r="F72" i="33"/>
  <c r="H72" i="33" s="1"/>
  <c r="B72" i="33"/>
  <c r="B71" i="26"/>
  <c r="F71" i="26"/>
  <c r="D152" i="88"/>
  <c r="G151" i="88"/>
  <c r="D152" i="84"/>
  <c r="G151" i="84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J152" i="67"/>
  <c r="B153" i="76"/>
  <c r="F153" i="76"/>
  <c r="B152" i="80"/>
  <c r="F152" i="80"/>
  <c r="F152" i="83"/>
  <c r="B152" i="83"/>
  <c r="G150" i="25" l="1"/>
  <c r="D151" i="25"/>
  <c r="B151" i="25" s="1"/>
  <c r="D151" i="99"/>
  <c r="G150" i="99"/>
  <c r="G71" i="87"/>
  <c r="I71" i="87" s="1"/>
  <c r="I150" i="86"/>
  <c r="H150" i="86"/>
  <c r="B151" i="86"/>
  <c r="E151" i="86"/>
  <c r="F151" i="86" s="1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I154" i="61"/>
  <c r="I155" i="61" s="1"/>
  <c r="F154" i="66"/>
  <c r="G154" i="66" s="1"/>
  <c r="I154" i="66" s="1"/>
  <c r="J153" i="66"/>
  <c r="G152" i="26"/>
  <c r="D153" i="26"/>
  <c r="J151" i="26"/>
  <c r="H73" i="25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E151" i="25" l="1"/>
  <c r="F151" i="25" s="1"/>
  <c r="I150" i="25"/>
  <c r="H150" i="25"/>
  <c r="I150" i="99"/>
  <c r="H150" i="99"/>
  <c r="E151" i="99"/>
  <c r="F151" i="99" s="1"/>
  <c r="B151" i="99"/>
  <c r="I72" i="33"/>
  <c r="I73" i="33" s="1"/>
  <c r="I72" i="25"/>
  <c r="I73" i="25" s="1"/>
  <c r="G151" i="86"/>
  <c r="D152" i="86"/>
  <c r="B152" i="86" s="1"/>
  <c r="H72" i="96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E151" i="33"/>
  <c r="F151" i="33" s="1"/>
  <c r="J150" i="25" l="1"/>
  <c r="D152" i="25"/>
  <c r="G151" i="25"/>
  <c r="G151" i="99"/>
  <c r="D152" i="99"/>
  <c r="E152" i="86"/>
  <c r="F152" i="86" s="1"/>
  <c r="G152" i="86" s="1"/>
  <c r="I151" i="86"/>
  <c r="H151" i="86"/>
  <c r="I72" i="96"/>
  <c r="I73" i="96" s="1"/>
  <c r="H73" i="9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J154" i="78"/>
  <c r="J155" i="78" s="1"/>
  <c r="E153" i="88"/>
  <c r="F153" i="88" s="1"/>
  <c r="D154" i="88" s="1"/>
  <c r="F72" i="87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I71" i="13" l="1"/>
  <c r="H151" i="25"/>
  <c r="I151" i="25"/>
  <c r="J151" i="25" s="1"/>
  <c r="E152" i="25"/>
  <c r="F152" i="25" s="1"/>
  <c r="B152" i="25"/>
  <c r="B152" i="99"/>
  <c r="E152" i="99"/>
  <c r="F152" i="99" s="1"/>
  <c r="D153" i="86"/>
  <c r="B153" i="86" s="1"/>
  <c r="I151" i="99"/>
  <c r="H151" i="99"/>
  <c r="H152" i="86"/>
  <c r="I152" i="86"/>
  <c r="G153" i="88"/>
  <c r="I153" i="88" s="1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3" i="83"/>
  <c r="I153" i="83"/>
  <c r="G153" i="94"/>
  <c r="D154" i="94"/>
  <c r="E154" i="94" s="1"/>
  <c r="E155" i="94" s="1"/>
  <c r="G153" i="82"/>
  <c r="D154" i="82"/>
  <c r="E154" i="82" s="1"/>
  <c r="E155" i="82" s="1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D153" i="25" l="1"/>
  <c r="G152" i="25"/>
  <c r="H153" i="88"/>
  <c r="G152" i="99"/>
  <c r="D153" i="99"/>
  <c r="E153" i="86"/>
  <c r="F153" i="86" s="1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3" i="26"/>
  <c r="J151" i="33"/>
  <c r="E155" i="26"/>
  <c r="F154" i="26"/>
  <c r="G154" i="26" s="1"/>
  <c r="F154" i="88"/>
  <c r="G154" i="88" s="1"/>
  <c r="H154" i="88" s="1"/>
  <c r="H155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I153" i="82"/>
  <c r="H153" i="82"/>
  <c r="B154" i="94"/>
  <c r="F154" i="94"/>
  <c r="G154" i="94" s="1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I152" i="25" l="1"/>
  <c r="H152" i="25"/>
  <c r="E153" i="25"/>
  <c r="F153" i="25" s="1"/>
  <c r="B153" i="25"/>
  <c r="I153" i="90"/>
  <c r="H73" i="13"/>
  <c r="G153" i="86"/>
  <c r="H153" i="86" s="1"/>
  <c r="D154" i="86"/>
  <c r="E154" i="86" s="1"/>
  <c r="E155" i="86" s="1"/>
  <c r="B153" i="99"/>
  <c r="E153" i="99"/>
  <c r="F153" i="99" s="1"/>
  <c r="I152" i="99"/>
  <c r="H152" i="99"/>
  <c r="G153" i="98"/>
  <c r="D154" i="98"/>
  <c r="E154" i="97"/>
  <c r="E155" i="97" s="1"/>
  <c r="B154" i="97"/>
  <c r="H153" i="97"/>
  <c r="I153" i="97"/>
  <c r="B154" i="90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B153" i="33"/>
  <c r="B153" i="13"/>
  <c r="F153" i="13"/>
  <c r="B154" i="93"/>
  <c r="F154" i="93"/>
  <c r="G154" i="93" s="1"/>
  <c r="H154" i="82"/>
  <c r="H155" i="82" s="1"/>
  <c r="I154" i="82"/>
  <c r="I155" i="82" s="1"/>
  <c r="D154" i="87"/>
  <c r="G153" i="87"/>
  <c r="I152" i="13"/>
  <c r="H152" i="13"/>
  <c r="E153" i="33"/>
  <c r="F153" i="33" s="1"/>
  <c r="D154" i="25" l="1"/>
  <c r="G153" i="25"/>
  <c r="J152" i="25"/>
  <c r="I153" i="86"/>
  <c r="B154" i="86"/>
  <c r="G153" i="99"/>
  <c r="D154" i="99"/>
  <c r="F154" i="86"/>
  <c r="G154" i="86" s="1"/>
  <c r="H154" i="86" s="1"/>
  <c r="H155" i="86" s="1"/>
  <c r="F154" i="97"/>
  <c r="G154" i="97" s="1"/>
  <c r="I154" i="97" s="1"/>
  <c r="I155" i="97" s="1"/>
  <c r="E154" i="98"/>
  <c r="E155" i="98" s="1"/>
  <c r="B154" i="98"/>
  <c r="H153" i="98"/>
  <c r="I153" i="98"/>
  <c r="H154" i="84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D154" i="33"/>
  <c r="E154" i="33" s="1"/>
  <c r="E155" i="33" s="1"/>
  <c r="G153" i="33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I153" i="25" l="1"/>
  <c r="H153" i="25"/>
  <c r="E154" i="25"/>
  <c r="E155" i="25" s="1"/>
  <c r="B154" i="25"/>
  <c r="I154" i="86"/>
  <c r="I155" i="86" s="1"/>
  <c r="H154" i="97"/>
  <c r="H155" i="97" s="1"/>
  <c r="E154" i="99"/>
  <c r="E155" i="99" s="1"/>
  <c r="B154" i="99"/>
  <c r="I153" i="99"/>
  <c r="H153" i="99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I153" i="13"/>
  <c r="H153" i="13"/>
  <c r="F154" i="33"/>
  <c r="G154" i="33" s="1"/>
  <c r="B154" i="33"/>
  <c r="F154" i="25" l="1"/>
  <c r="G154" i="25" s="1"/>
  <c r="J153" i="25"/>
  <c r="F154" i="99"/>
  <c r="G154" i="99" s="1"/>
  <c r="I154" i="99" s="1"/>
  <c r="I155" i="99" s="1"/>
  <c r="H154" i="99"/>
  <c r="H155" i="99" s="1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I154" i="25" l="1"/>
  <c r="H154" i="25"/>
  <c r="H155" i="25" s="1"/>
  <c r="J154" i="33"/>
  <c r="J155" i="33" s="1"/>
  <c r="I155" i="33"/>
  <c r="I154" i="13"/>
  <c r="I155" i="13" s="1"/>
  <c r="H154" i="13"/>
  <c r="H155" i="13" s="1"/>
  <c r="J154" i="25" l="1"/>
  <c r="J155" i="25" s="1"/>
  <c r="I155" i="25"/>
  <c r="L57" i="36"/>
  <c r="L41" i="36"/>
  <c r="L90" i="36"/>
  <c r="L58" i="36"/>
  <c r="L38" i="36"/>
  <c r="L71" i="36"/>
  <c r="L30" i="36"/>
  <c r="L26" i="36"/>
  <c r="L85" i="36"/>
  <c r="L39" i="36"/>
  <c r="L37" i="36"/>
  <c r="L82" i="36"/>
  <c r="L76" i="36"/>
  <c r="L79" i="36"/>
  <c r="L62" i="36"/>
  <c r="L78" i="36"/>
  <c r="L33" i="36"/>
  <c r="L32" i="36"/>
  <c r="L51" i="36"/>
  <c r="L86" i="36"/>
  <c r="L88" i="36"/>
  <c r="L29" i="36"/>
  <c r="L45" i="36"/>
  <c r="L55" i="36"/>
  <c r="L74" i="36"/>
  <c r="L89" i="36"/>
  <c r="L83" i="36"/>
  <c r="L46" i="36"/>
  <c r="L87" i="36"/>
  <c r="L69" i="36"/>
  <c r="L50" i="36"/>
  <c r="L21" i="36"/>
  <c r="L73" i="36"/>
  <c r="L91" i="36"/>
  <c r="L65" i="36"/>
  <c r="L61" i="36"/>
  <c r="L42" i="36"/>
  <c r="L66" i="36"/>
  <c r="L60" i="36"/>
  <c r="L20" i="36"/>
  <c r="L19" i="36"/>
  <c r="L84" i="36"/>
  <c r="L35" i="36"/>
  <c r="L27" i="36"/>
  <c r="L47" i="36"/>
  <c r="L43" i="36"/>
  <c r="L28" i="36"/>
  <c r="L44" i="36"/>
  <c r="L68" i="36"/>
  <c r="L56" i="36"/>
  <c r="L63" i="36"/>
  <c r="L80" i="36"/>
  <c r="L81" i="36"/>
  <c r="L70" i="36"/>
  <c r="L77" i="36"/>
  <c r="L53" i="36"/>
  <c r="L25" i="36"/>
  <c r="L24" i="36"/>
  <c r="L22" i="36"/>
  <c r="L72" i="36"/>
  <c r="L31" i="36"/>
  <c r="L40" i="36"/>
  <c r="L54" i="36"/>
  <c r="L67" i="36"/>
  <c r="L48" i="36"/>
  <c r="L75" i="36"/>
  <c r="L64" i="36"/>
  <c r="L52" i="36"/>
  <c r="L23" i="36"/>
  <c r="L59" i="36"/>
  <c r="L18" i="36"/>
  <c r="L34" i="36"/>
  <c r="L36" i="36"/>
  <c r="L49" i="36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4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L93" i="36"/>
  <c r="V59" i="36"/>
  <c r="V40" i="36"/>
  <c r="V56" i="36"/>
  <c r="V84" i="36"/>
  <c r="V91" i="36"/>
  <c r="V89" i="36"/>
  <c r="V32" i="36"/>
  <c r="V39" i="36"/>
  <c r="V71" i="36"/>
  <c r="V90" i="36"/>
  <c r="V93" i="36" l="1"/>
  <c r="Q26" i="36" l="1"/>
  <c r="R26" i="36" s="1"/>
  <c r="T26" i="36" s="1"/>
  <c r="Q22" i="36"/>
  <c r="R22" i="36" s="1"/>
  <c r="T22" i="36" s="1"/>
  <c r="Q63" i="36"/>
  <c r="R63" i="36" s="1"/>
  <c r="T63" i="36" s="1"/>
  <c r="Q44" i="36"/>
  <c r="R44" i="36" s="1"/>
  <c r="T44" i="36" s="1"/>
  <c r="Q68" i="36"/>
  <c r="R68" i="36" s="1"/>
  <c r="T68" i="36" s="1"/>
  <c r="Q35" i="36"/>
  <c r="R35" i="36" s="1"/>
  <c r="T35" i="36" s="1"/>
  <c r="Q73" i="36"/>
  <c r="R73" i="36" s="1"/>
  <c r="T73" i="36" s="1"/>
  <c r="Q85" i="36"/>
  <c r="R85" i="36" s="1"/>
  <c r="T85" i="36" s="1"/>
  <c r="Q76" i="36"/>
  <c r="R76" i="36" s="1"/>
  <c r="T76" i="36" s="1"/>
  <c r="Q30" i="36"/>
  <c r="R30" i="36" s="1"/>
  <c r="T30" i="36" s="1"/>
  <c r="Q84" i="36"/>
  <c r="R84" i="36" s="1"/>
  <c r="T84" i="36" s="1"/>
  <c r="Q77" i="36"/>
  <c r="R77" i="36" s="1"/>
  <c r="T77" i="36" s="1"/>
  <c r="Q82" i="36"/>
  <c r="R82" i="36" s="1"/>
  <c r="T82" i="36" s="1"/>
  <c r="Q33" i="36"/>
  <c r="R33" i="36" s="1"/>
  <c r="T33" i="36" s="1"/>
  <c r="Q86" i="36"/>
  <c r="R86" i="36" s="1"/>
  <c r="T86" i="36" s="1"/>
  <c r="Q27" i="36"/>
  <c r="R27" i="36" s="1"/>
  <c r="T27" i="36" s="1"/>
  <c r="Q31" i="36"/>
  <c r="R31" i="36" s="1"/>
  <c r="T31" i="36" s="1"/>
  <c r="Q69" i="36"/>
  <c r="R69" i="36" s="1"/>
  <c r="T69" i="36" s="1"/>
  <c r="Q83" i="36"/>
  <c r="R83" i="36" s="1"/>
  <c r="T83" i="36" s="1"/>
  <c r="Q29" i="36"/>
  <c r="R29" i="36" s="1"/>
  <c r="T29" i="36" s="1"/>
  <c r="Q72" i="36"/>
  <c r="R72" i="36" s="1"/>
  <c r="T72" i="36" s="1"/>
  <c r="Q42" i="36"/>
  <c r="R42" i="36" s="1"/>
  <c r="T42" i="36" s="1"/>
  <c r="Q87" i="36"/>
  <c r="R87" i="36" s="1"/>
  <c r="T87" i="36" s="1"/>
  <c r="Q62" i="36"/>
  <c r="R62" i="36" s="1"/>
  <c r="T62" i="36" s="1"/>
  <c r="Q40" i="36"/>
  <c r="R40" i="36" s="1"/>
  <c r="T40" i="36" s="1"/>
  <c r="Q90" i="36"/>
  <c r="R90" i="36" s="1"/>
  <c r="T90" i="36" s="1"/>
  <c r="Q50" i="36"/>
  <c r="R50" i="36" s="1"/>
  <c r="T50" i="36" s="1"/>
  <c r="Q54" i="36"/>
  <c r="R54" i="36" s="1"/>
  <c r="T54" i="36" s="1"/>
  <c r="Q47" i="36"/>
  <c r="R47" i="36" s="1"/>
  <c r="T47" i="36" s="1"/>
  <c r="Q64" i="36"/>
  <c r="R64" i="36" s="1"/>
  <c r="T64" i="36" s="1"/>
  <c r="Q52" i="36"/>
  <c r="R52" i="36" s="1"/>
  <c r="T52" i="36" s="1"/>
  <c r="Q32" i="36"/>
  <c r="R32" i="36" s="1"/>
  <c r="T32" i="36" s="1"/>
  <c r="Q28" i="36"/>
  <c r="R28" i="36" s="1"/>
  <c r="T28" i="36" s="1"/>
  <c r="Q34" i="36"/>
  <c r="R34" i="36" s="1"/>
  <c r="T34" i="36" s="1"/>
  <c r="Q91" i="36"/>
  <c r="R91" i="36" s="1"/>
  <c r="T91" i="36" s="1"/>
  <c r="Q56" i="36"/>
  <c r="R56" i="36" s="1"/>
  <c r="T56" i="36" s="1"/>
  <c r="Q71" i="36"/>
  <c r="R71" i="36" s="1"/>
  <c r="T71" i="36" s="1"/>
  <c r="Q80" i="36"/>
  <c r="R80" i="36" s="1"/>
  <c r="T80" i="36" s="1"/>
  <c r="Q79" i="36"/>
  <c r="R79" i="36" s="1"/>
  <c r="T79" i="36" s="1"/>
  <c r="Q65" i="36"/>
  <c r="R65" i="36" s="1"/>
  <c r="T65" i="36" s="1"/>
  <c r="Q57" i="36"/>
  <c r="R57" i="36" s="1"/>
  <c r="T57" i="36" s="1"/>
  <c r="Q60" i="36"/>
  <c r="R60" i="36" s="1"/>
  <c r="T60" i="36" s="1"/>
  <c r="Q78" i="36"/>
  <c r="R78" i="36" s="1"/>
  <c r="T78" i="36" s="1"/>
  <c r="Q24" i="36"/>
  <c r="R24" i="36" s="1"/>
  <c r="T24" i="36" s="1"/>
  <c r="Q53" i="36"/>
  <c r="R53" i="36" s="1"/>
  <c r="T53" i="36" s="1"/>
  <c r="Q49" i="36"/>
  <c r="R49" i="36" s="1"/>
  <c r="T49" i="36" s="1"/>
  <c r="Q21" i="36"/>
  <c r="R21" i="36" s="1"/>
  <c r="T21" i="36" s="1"/>
  <c r="Q61" i="36"/>
  <c r="R61" i="36" s="1"/>
  <c r="T61" i="36" s="1"/>
  <c r="Q66" i="36"/>
  <c r="R66" i="36" s="1"/>
  <c r="T66" i="36" s="1"/>
  <c r="Q43" i="36"/>
  <c r="R43" i="36" s="1"/>
  <c r="T43" i="36" s="1"/>
  <c r="Q55" i="36"/>
  <c r="R55" i="36" s="1"/>
  <c r="T55" i="36" s="1"/>
  <c r="Q70" i="36"/>
  <c r="R70" i="36" s="1"/>
  <c r="T70" i="36" s="1"/>
  <c r="Q59" i="36"/>
  <c r="R59" i="36" s="1"/>
  <c r="T59" i="36" s="1"/>
  <c r="Q19" i="36"/>
  <c r="R19" i="36" s="1"/>
  <c r="T19" i="36" s="1"/>
  <c r="Q89" i="36"/>
  <c r="R89" i="36" s="1"/>
  <c r="T89" i="36" s="1"/>
  <c r="Q48" i="36"/>
  <c r="R48" i="36" s="1"/>
  <c r="T48" i="36" s="1"/>
  <c r="Q38" i="36"/>
  <c r="R38" i="36" s="1"/>
  <c r="T38" i="36" s="1"/>
  <c r="Q20" i="36"/>
  <c r="R20" i="36" s="1"/>
  <c r="T20" i="36" s="1"/>
  <c r="Q74" i="36"/>
  <c r="R74" i="36" s="1"/>
  <c r="T74" i="36" s="1"/>
  <c r="Q36" i="36"/>
  <c r="R36" i="36" s="1"/>
  <c r="T36" i="36" s="1"/>
  <c r="Q37" i="36"/>
  <c r="R37" i="36" s="1"/>
  <c r="T37" i="36" s="1"/>
  <c r="Q18" i="36"/>
  <c r="R18" i="36" s="1"/>
  <c r="Q39" i="36"/>
  <c r="R39" i="36" s="1"/>
  <c r="T39" i="36" s="1"/>
  <c r="Q88" i="36"/>
  <c r="R88" i="36" s="1"/>
  <c r="T88" i="36" s="1"/>
  <c r="Q51" i="36"/>
  <c r="R51" i="36" s="1"/>
  <c r="T51" i="36" s="1"/>
  <c r="Q23" i="36"/>
  <c r="R23" i="36" s="1"/>
  <c r="T23" i="36" s="1"/>
  <c r="Q25" i="36"/>
  <c r="R25" i="36" s="1"/>
  <c r="T25" i="36" s="1"/>
  <c r="Q81" i="36"/>
  <c r="R81" i="36" s="1"/>
  <c r="T81" i="36" s="1"/>
  <c r="Q46" i="36"/>
  <c r="R46" i="36" s="1"/>
  <c r="T46" i="36" s="1"/>
  <c r="Q75" i="36"/>
  <c r="R75" i="36" s="1"/>
  <c r="T75" i="36" s="1"/>
  <c r="Q58" i="36"/>
  <c r="R58" i="36" s="1"/>
  <c r="T58" i="36" s="1"/>
  <c r="Q45" i="36"/>
  <c r="R45" i="36" s="1"/>
  <c r="T45" i="36" s="1"/>
  <c r="Q41" i="36"/>
  <c r="R41" i="36" s="1"/>
  <c r="T41" i="36" s="1"/>
  <c r="Q67" i="36"/>
  <c r="R67" i="36" s="1"/>
  <c r="T67" i="36" s="1"/>
  <c r="Q94" i="36" l="1"/>
  <c r="R93" i="36"/>
  <c r="T18" i="36"/>
  <c r="T93" i="36" s="1"/>
</calcChain>
</file>

<file path=xl/comments1.xml><?xml version="1.0" encoding="utf-8"?>
<comments xmlns="http://schemas.openxmlformats.org/spreadsheetml/2006/main">
  <authors>
    <author>R.Pennybaker</author>
    <author>AEP</author>
    <author>Jim Martin</author>
    <author>rlp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3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L19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<sst xmlns="http://schemas.openxmlformats.org/spreadsheetml/2006/main" count="9220" uniqueCount="514">
  <si>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</si>
  <si>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</si>
  <si>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</si>
  <si>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</si>
  <si>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</si>
  <si>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</si>
  <si>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</si>
  <si>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</si>
  <si>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</si>
  <si>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</si>
  <si>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</si>
  <si>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</si>
  <si>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</si>
  <si>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</si>
  <si>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</si>
  <si>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</si>
  <si>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</si>
  <si>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</si>
  <si>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</si>
  <si>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</si>
  <si>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</si>
  <si>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</si>
  <si>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</si>
  <si>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</si>
  <si>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</si>
  <si>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</si>
  <si>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</si>
  <si>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</si>
  <si>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</si>
  <si>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</si>
  <si>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</si>
  <si>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</si>
  <si>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</si>
  <si>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</si>
  <si>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</si>
  <si>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</si>
  <si>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</si>
  <si>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</si>
  <si>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</si>
  <si>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</si>
  <si>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</si>
  <si>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</si>
  <si>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</si>
  <si>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</si>
  <si>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</si>
  <si>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</si>
  <si>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</si>
  <si>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</si>
  <si>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</si>
  <si>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</si>
  <si>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</si>
  <si>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</si>
  <si>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</si>
  <si>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</si>
  <si>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</si>
  <si>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</si>
  <si>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</si>
  <si>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</si>
  <si>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</si>
  <si>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</si>
  <si>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</si>
  <si>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</si>
  <si>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</si>
  <si>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</si>
  <si>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</si>
  <si>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</si>
  <si>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</si>
  <si>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</si>
  <si>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</si>
  <si>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</si>
  <si>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</si>
  <si>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</si>
  <si>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</si>
  <si>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</si>
  <si>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</si>
  <si>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</si>
  <si>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</si>
  <si>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</si>
  <si>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</si>
  <si>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</si>
  <si>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</si>
  <si>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</si>
  <si>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</si>
  <si>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</si>
  <si>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</si>
  <si>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</si>
  <si>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</si>
  <si>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</si>
  <si>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</si>
  <si>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</si>
  <si>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</si>
  <si>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</si>
  <si>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</si>
  <si>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</si>
  <si>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</si>
  <si>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</si>
  <si>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</si>
  <si>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</si>
  <si>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</si>
  <si>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</si>
  <si>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</si>
  <si>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</si>
  <si>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</si>
  <si>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</si>
  <si>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</si>
  <si>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</si>
  <si>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</si>
  <si>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</si>
  <si>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</si>
  <si>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</si>
  <si>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</si>
  <si>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</si>
  <si>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</si>
  <si>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</si>
  <si>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</si>
  <si>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</si>
  <si>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</si>
  <si>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</si>
  <si>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</si>
  <si>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</si>
  <si>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</si>
  <si>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</si>
  <si>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</si>
  <si>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</si>
  <si>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</si>
  <si>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</si>
  <si>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</si>
  <si>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</si>
  <si>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</si>
  <si>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</si>
  <si>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</si>
  <si>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</si>
  <si>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</si>
  <si>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</si>
  <si>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</si>
  <si>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</si>
  <si>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</si>
  <si>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</si>
  <si>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</si>
  <si>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</si>
  <si>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</si>
  <si>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</si>
  <si>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</si>
  <si>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</si>
  <si>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</si>
  <si>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</si>
  <si>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</si>
  <si>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</si>
  <si>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</si>
  <si>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</si>
  <si>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</si>
  <si>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</si>
  <si>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</si>
  <si>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</si>
  <si>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</si>
  <si>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</si>
  <si>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</si>
  <si>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</si>
  <si>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</si>
  <si>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</si>
  <si>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</si>
  <si>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</si>
  <si>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</si>
  <si>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</si>
  <si>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</si>
  <si>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</si>
  <si>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</si>
  <si>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</si>
  <si>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</si>
  <si>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</si>
  <si>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</si>
  <si>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</si>
  <si>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</si>
  <si>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</si>
  <si>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</si>
  <si>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</si>
  <si>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</si>
  <si>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</si>
  <si>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</si>
  <si>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</si>
  <si>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</si>
  <si>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</si>
  <si>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</si>
  <si>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</si>
  <si>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</si>
  <si>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</si>
  <si>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</si>
  <si>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</si>
  <si>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</si>
  <si>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</si>
  <si>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</si>
  <si>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</si>
  <si>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</si>
  <si>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</si>
  <si>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</si>
  <si>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</si>
  <si>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</si>
  <si>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</si>
  <si>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</si>
  <si>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</si>
  <si>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</si>
  <si>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</si>
  <si>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</si>
  <si>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</si>
  <si>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</si>
  <si>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</si>
  <si>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</si>
  <si>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</si>
  <si>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</si>
  <si>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</si>
  <si>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</si>
  <si>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</si>
  <si>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</si>
  <si>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</si>
  <si>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</si>
  <si>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</si>
  <si>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</si>
  <si>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</si>
  <si>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</si>
  <si>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</si>
  <si>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</si>
  <si>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</si>
  <si>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</si>
  <si>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</si>
  <si>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</si>
  <si>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</si>
  <si>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</si>
  <si>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</si>
  <si>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</si>
  <si>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</si>
  <si>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</si>
  <si>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</si>
  <si>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</si>
  <si>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</si>
  <si>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</si>
  <si>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</si>
  <si>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</si>
  <si>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</si>
  <si>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</si>
  <si>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</si>
  <si>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</si>
  <si>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</si>
  <si>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</si>
  <si>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</si>
  <si>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</si>
  <si>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</si>
  <si>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</si>
  <si>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</si>
  <si>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</si>
  <si>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</si>
  <si>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</si>
  <si>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</si>
  <si>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</si>
  <si>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</si>
  <si>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</si>
  <si>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</si>
  <si>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</si>
  <si>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</si>
  <si>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</si>
  <si>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</si>
  <si>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</si>
  <si>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</si>
  <si>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</si>
  <si>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</si>
  <si>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</si>
  <si>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</si>
  <si>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</si>
  <si>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</si>
  <si>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</si>
  <si>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</si>
  <si>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</si>
  <si>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</si>
  <si>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</si>
  <si>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</si>
  <si>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</si>
  <si>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</si>
  <si>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</si>
  <si>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</si>
  <si>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</si>
  <si>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</si>
  <si>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</si>
  <si>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</si>
  <si>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</si>
  <si>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</si>
  <si>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</si>
  <si>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</si>
  <si>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</si>
  <si>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</si>
  <si>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</si>
  <si>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</si>
  <si>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</si>
  <si>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</si>
  <si>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</si>
  <si>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</si>
  <si>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</si>
  <si>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</si>
  <si>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</si>
  <si>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</si>
  <si>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</si>
  <si>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</si>
  <si>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</si>
  <si>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</si>
  <si>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</si>
  <si>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</si>
  <si>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</si>
  <si>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</si>
  <si>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</si>
  <si>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</si>
  <si>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</si>
  <si>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</si>
  <si>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</si>
  <si>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</si>
  <si>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</si>
  <si>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</si>
  <si>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</si>
  <si>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</si>
  <si>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</si>
  <si>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</si>
  <si>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</si>
  <si>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</si>
  <si>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</si>
  <si>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</si>
  <si>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</si>
  <si>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</si>
  <si>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</si>
  <si>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</si>
  <si>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</si>
  <si>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</si>
  <si>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</si>
  <si>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</si>
  <si>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</si>
  <si>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</si>
  <si>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</si>
  <si>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</si>
  <si>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</si>
  <si>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</si>
  <si>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</si>
  <si>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</si>
  <si>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</si>
  <si>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</si>
  <si>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</si>
  <si>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</si>
  <si>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</si>
  <si>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</si>
  <si>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</si>
  <si>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</si>
  <si>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</si>
  <si>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</si>
  <si>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</si>
  <si>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</si>
  <si>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</si>
  <si>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</si>
  <si>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</si>
  <si>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</si>
  <si>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</si>
  <si>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</si>
  <si>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</si>
  <si>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</si>
  <si>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</si>
  <si>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</si>
  <si>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</si>
  <si>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</si>
  <si>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</si>
  <si>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</si>
  <si>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</si>
  <si>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</si>
  <si>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</si>
  <si>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</si>
  <si>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</si>
  <si>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</si>
  <si>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</si>
  <si>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</si>
  <si>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</si>
  <si>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</si>
  <si>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</si>
  <si>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</si>
  <si>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</si>
  <si>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</si>
  <si>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</si>
  <si>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</si>
  <si>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</si>
  <si>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</si>
  <si>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</si>
  <si>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</si>
  <si>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</si>
  <si>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</si>
  <si>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</si>
  <si>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</si>
  <si>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</si>
  <si>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</si>
  <si>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</si>
  <si>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</si>
  <si>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</si>
  <si>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</si>
  <si>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</si>
  <si>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</si>
  <si>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</si>
  <si>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</si>
  <si>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</si>
  <si>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</si>
  <si>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</si>
  <si>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</si>
  <si>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</si>
  <si>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</si>
  <si>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</si>
  <si>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</si>
  <si>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</si>
  <si>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</si>
  <si>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</si>
  <si>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</si>
  <si>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</si>
  <si>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</si>
  <si>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</si>
  <si>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</si>
  <si>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</si>
  <si>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</si>
  <si>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</si>
  <si>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</si>
  <si>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</si>
  <si>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</si>
  <si>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</si>
  <si>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</si>
  <si>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</si>
  <si>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</si>
  <si>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</si>
  <si>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</si>
  <si>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</si>
  <si>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</si>
  <si>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</si>
  <si>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</si>
  <si>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</si>
  <si>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</si>
  <si>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</si>
  <si>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</si>
  <si>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</si>
  <si>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</si>
  <si>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</si>
  <si>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</si>
  <si>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</si>
  <si>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</si>
  <si>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</si>
  <si>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</si>
  <si>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</si>
  <si>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</si>
  <si>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</si>
  <si>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</si>
  <si>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</si>
  <si>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Transmission Plant Average Balance for 2019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</si>
  <si>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</si>
  <si>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</si>
  <si>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</si>
  <si>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</si>
  <si>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</si>
  <si>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</si>
  <si>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</si>
  <si>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</si>
  <si>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</si>
  <si>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</si>
  <si>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</si>
  <si>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</si>
  <si>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</si>
  <si>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</si>
  <si>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>Bloomburg-Texarkana Plant</t>
  </si>
  <si>
    <t>TP2008126</t>
  </si>
  <si>
    <t>TP2010102</t>
  </si>
  <si>
    <t>TP2012144</t>
  </si>
  <si>
    <t>TP2012146</t>
  </si>
  <si>
    <t>TP2012164</t>
  </si>
  <si>
    <t>TP2013081</t>
  </si>
  <si>
    <t>TP2012172</t>
  </si>
  <si>
    <t>TP2009089</t>
  </si>
  <si>
    <t xml:space="preserve">  SPP Project ID = 108</t>
  </si>
  <si>
    <t xml:space="preserve">  SPP Project ID = 224</t>
  </si>
  <si>
    <t xml:space="preserve">  SPP Project ID = 229</t>
  </si>
  <si>
    <t xml:space="preserve">  SPP Project ID = 225</t>
  </si>
  <si>
    <t xml:space="preserve">  SPP Project ID = 217</t>
  </si>
  <si>
    <t xml:space="preserve">  SPP Project ID = 113</t>
  </si>
  <si>
    <t xml:space="preserve">  SPP Project ID = 109</t>
  </si>
  <si>
    <t xml:space="preserve">  SPP Project ID = 30151</t>
  </si>
  <si>
    <t xml:space="preserve">  SPP Project ID = 115</t>
  </si>
  <si>
    <t xml:space="preserve">  SPP Project ID = 41</t>
  </si>
  <si>
    <t xml:space="preserve">  SPP Project ID = 5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</si>
  <si>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</si>
  <si>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</si>
  <si>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</si>
  <si>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</si>
  <si>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</si>
  <si>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</si>
  <si>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30152</t>
  </si>
  <si>
    <t xml:space="preserve">  SPP Project ID = 30157</t>
  </si>
  <si>
    <t xml:space="preserve">  SPP Project ID = 30318</t>
  </si>
  <si>
    <t xml:space="preserve">  SPP Project ID =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</si>
  <si>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</si>
  <si>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</si>
  <si>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</si>
  <si>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</si>
  <si>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</si>
  <si>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</si>
  <si>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</si>
  <si>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</si>
  <si>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</t>
  </si>
  <si>
    <t xml:space="preserve">  SPP Project ID = 10</t>
  </si>
  <si>
    <t xml:space="preserve">  SPP Project ID = 45</t>
  </si>
  <si>
    <t xml:space="preserve">  SPP Project ID = 117</t>
  </si>
  <si>
    <t xml:space="preserve">  SPP Project ID = 875</t>
  </si>
  <si>
    <t xml:space="preserve">  SPP Project ID = 30473</t>
  </si>
  <si>
    <t xml:space="preserve">  SPP Project ID = 512</t>
  </si>
  <si>
    <t xml:space="preserve">  SPP Project ID = 936</t>
  </si>
  <si>
    <t xml:space="preserve">  SPP Project ID = 30495</t>
  </si>
  <si>
    <t>Projected Year</t>
  </si>
  <si>
    <t xml:space="preserve">   ROE w/o incentives  (TCOS, ln 143)</t>
  </si>
  <si>
    <t xml:space="preserve">   Tax Effect of Permanent and Flow Through Differences  (TCOS, ln 110)</t>
  </si>
  <si>
    <t>Transmission Plant Average Balance for 2021 (WS A-1 Ln 14 Col (d))</t>
  </si>
  <si>
    <t>Annual Depreciation Expense  (TCOS, ln 86)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</si>
</sst>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7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8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70" fontId="126" fillId="0" borderId="0" xfId="198" applyNumberFormat="1" applyFont="1" applyFill="1" applyAlignment="1" applyProtection="1">
      <alignment vertical="center"/>
    </xf>
    <xf numFmtId="0" fontId="1" fillId="0" borderId="21" xfId="0" applyFont="1" applyFill="1" applyBorder="1" applyAlignment="1" applyProtection="1">
      <alignment horizontal="left"/>
    </xf>
    <xf numFmtId="10" fontId="54" fillId="0" borderId="43" xfId="1011" applyNumberFormat="1" applyFont="1" applyFill="1" applyBorder="1" applyProtection="1"/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1 2" xfId="204"/>
    <cellStyle name="Comma 102" xfId="205"/>
    <cellStyle name="Comma 102 2" xfId="206"/>
    <cellStyle name="Comma 103" xfId="207"/>
    <cellStyle name="Comma 103 2" xfId="208"/>
    <cellStyle name="Comma 104" xfId="209"/>
    <cellStyle name="Comma 104 2" xfId="210"/>
    <cellStyle name="Comma 105" xfId="211"/>
    <cellStyle name="Comma 105 2" xfId="212"/>
    <cellStyle name="Comma 106" xfId="213"/>
    <cellStyle name="Comma 106 2" xfId="214"/>
    <cellStyle name="Comma 107" xfId="215"/>
    <cellStyle name="Comma 107 2" xfId="216"/>
    <cellStyle name="Comma 108" xfId="217"/>
    <cellStyle name="Comma 108 2" xfId="218"/>
    <cellStyle name="Comma 109" xfId="219"/>
    <cellStyle name="Comma 11" xfId="220"/>
    <cellStyle name="Comma 110" xfId="221"/>
    <cellStyle name="Comma 111" xfId="222"/>
    <cellStyle name="Comma 112" xfId="223"/>
    <cellStyle name="Comma 112 2" xfId="224"/>
    <cellStyle name="Comma 113" xfId="225"/>
    <cellStyle name="Comma 113 2" xfId="226"/>
    <cellStyle name="Comma 114" xfId="227"/>
    <cellStyle name="Comma 114 2" xfId="228"/>
    <cellStyle name="Comma 115" xfId="229"/>
    <cellStyle name="Comma 115 2" xfId="230"/>
    <cellStyle name="Comma 116" xfId="231"/>
    <cellStyle name="Comma 116 2" xfId="232"/>
    <cellStyle name="Comma 117" xfId="233"/>
    <cellStyle name="Comma 117 2" xfId="234"/>
    <cellStyle name="Comma 118" xfId="235"/>
    <cellStyle name="Comma 118 2" xfId="236"/>
    <cellStyle name="Comma 119" xfId="237"/>
    <cellStyle name="Comma 119 2" xfId="238"/>
    <cellStyle name="Comma 12" xfId="239"/>
    <cellStyle name="Comma 12 2" xfId="240"/>
    <cellStyle name="Comma 12 2 2" xfId="241"/>
    <cellStyle name="Comma 12 2 3" xfId="242"/>
    <cellStyle name="Comma 120" xfId="243"/>
    <cellStyle name="Comma 120 2" xfId="244"/>
    <cellStyle name="Comma 121" xfId="245"/>
    <cellStyle name="Comma 121 2" xfId="246"/>
    <cellStyle name="Comma 122" xfId="247"/>
    <cellStyle name="Comma 122 2" xfId="248"/>
    <cellStyle name="Comma 123" xfId="249"/>
    <cellStyle name="Comma 123 2" xfId="250"/>
    <cellStyle name="Comma 124" xfId="251"/>
    <cellStyle name="Comma 124 2" xfId="252"/>
    <cellStyle name="Comma 125" xfId="253"/>
    <cellStyle name="Comma 125 2" xfId="254"/>
    <cellStyle name="Comma 126" xfId="255"/>
    <cellStyle name="Comma 126 2" xfId="256"/>
    <cellStyle name="Comma 127" xfId="257"/>
    <cellStyle name="Comma 127 2" xfId="258"/>
    <cellStyle name="Comma 128" xfId="259"/>
    <cellStyle name="Comma 128 2" xfId="260"/>
    <cellStyle name="Comma 129" xfId="261"/>
    <cellStyle name="Comma 129 2" xfId="262"/>
    <cellStyle name="Comma 13" xfId="263"/>
    <cellStyle name="Comma 130" xfId="264"/>
    <cellStyle name="Comma 130 2" xfId="265"/>
    <cellStyle name="Comma 131" xfId="266"/>
    <cellStyle name="Comma 132" xfId="267"/>
    <cellStyle name="Comma 133" xfId="268"/>
    <cellStyle name="Comma 134" xfId="269"/>
    <cellStyle name="Comma 135" xfId="270"/>
    <cellStyle name="Comma 136" xfId="271"/>
    <cellStyle name="Comma 137" xfId="272"/>
    <cellStyle name="Comma 138" xfId="273"/>
    <cellStyle name="Comma 139" xfId="274"/>
    <cellStyle name="Comma 14" xfId="275"/>
    <cellStyle name="Comma 140" xfId="276"/>
    <cellStyle name="Comma 141" xfId="277"/>
    <cellStyle name="Comma 142" xfId="278"/>
    <cellStyle name="Comma 143" xfId="279"/>
    <cellStyle name="Comma 15" xfId="280"/>
    <cellStyle name="Comma 16" xfId="281"/>
    <cellStyle name="Comma 17" xfId="282"/>
    <cellStyle name="Comma 18" xfId="283"/>
    <cellStyle name="Comma 19" xfId="284"/>
    <cellStyle name="Comma 2" xfId="285"/>
    <cellStyle name="Comma 2 2" xfId="286"/>
    <cellStyle name="Comma 2 2 2" xfId="287"/>
    <cellStyle name="Comma 2 3" xfId="288"/>
    <cellStyle name="Comma 2 3 2" xfId="289"/>
    <cellStyle name="Comma 2 3 3" xfId="290"/>
    <cellStyle name="Comma 2 3 4" xfId="291"/>
    <cellStyle name="Comma 2 4" xfId="292"/>
    <cellStyle name="Comma 20" xfId="293"/>
    <cellStyle name="Comma 21" xfId="294"/>
    <cellStyle name="Comma 22" xfId="295"/>
    <cellStyle name="Comma 23" xfId="296"/>
    <cellStyle name="Comma 24" xfId="297"/>
    <cellStyle name="Comma 25" xfId="298"/>
    <cellStyle name="Comma 25 2" xfId="299"/>
    <cellStyle name="Comma 26" xfId="300"/>
    <cellStyle name="Comma 26 2" xfId="301"/>
    <cellStyle name="Comma 27" xfId="302"/>
    <cellStyle name="Comma 27 2" xfId="303"/>
    <cellStyle name="Comma 28" xfId="304"/>
    <cellStyle name="Comma 28 2" xfId="305"/>
    <cellStyle name="Comma 29" xfId="306"/>
    <cellStyle name="Comma 29 2" xfId="307"/>
    <cellStyle name="Comma 3" xfId="308"/>
    <cellStyle name="Comma 3 10" xfId="309"/>
    <cellStyle name="Comma 3 10 2" xfId="310"/>
    <cellStyle name="Comma 3 10 3" xfId="311"/>
    <cellStyle name="Comma 3 11" xfId="312"/>
    <cellStyle name="Comma 3 11 2" xfId="313"/>
    <cellStyle name="Comma 3 12" xfId="314"/>
    <cellStyle name="Comma 3 12 2" xfId="315"/>
    <cellStyle name="Comma 3 13" xfId="316"/>
    <cellStyle name="Comma 3 13 2" xfId="317"/>
    <cellStyle name="Comma 3 14" xfId="318"/>
    <cellStyle name="Comma 3 15" xfId="319"/>
    <cellStyle name="Comma 3 2" xfId="320"/>
    <cellStyle name="Comma 3 2 2" xfId="321"/>
    <cellStyle name="Comma 3 3" xfId="322"/>
    <cellStyle name="Comma 3 3 2" xfId="323"/>
    <cellStyle name="Comma 3 3 2 2" xfId="324"/>
    <cellStyle name="Comma 3 3 2 3" xfId="325"/>
    <cellStyle name="Comma 3 3 3" xfId="326"/>
    <cellStyle name="Comma 3 3 3 2" xfId="327"/>
    <cellStyle name="Comma 3 3 3 2 2" xfId="328"/>
    <cellStyle name="Comma 3 3 3 2 3" xfId="329"/>
    <cellStyle name="Comma 3 3 3 2 4" xfId="330"/>
    <cellStyle name="Comma 3 3 3 2 5" xfId="331"/>
    <cellStyle name="Comma 3 3 3 3" xfId="332"/>
    <cellStyle name="Comma 3 3 4" xfId="333"/>
    <cellStyle name="Comma 3 3 5" xfId="334"/>
    <cellStyle name="Comma 3 3 5 2" xfId="335"/>
    <cellStyle name="Comma 3 3 5 3" xfId="336"/>
    <cellStyle name="Comma 3 3 5 4" xfId="337"/>
    <cellStyle name="Comma 3 3 5 5" xfId="338"/>
    <cellStyle name="Comma 3 3 6" xfId="339"/>
    <cellStyle name="Comma 3 4" xfId="340"/>
    <cellStyle name="Comma 3 4 2" xfId="341"/>
    <cellStyle name="Comma 3 4 3" xfId="342"/>
    <cellStyle name="Comma 3 4 4" xfId="343"/>
    <cellStyle name="Comma 3 4 4 2" xfId="344"/>
    <cellStyle name="Comma 3 4 4 3" xfId="345"/>
    <cellStyle name="Comma 3 4 4 4" xfId="346"/>
    <cellStyle name="Comma 3 4 4 5" xfId="347"/>
    <cellStyle name="Comma 3 4 5" xfId="348"/>
    <cellStyle name="Comma 3 5" xfId="349"/>
    <cellStyle name="Comma 3 5 2" xfId="350"/>
    <cellStyle name="Comma 3 5 3" xfId="351"/>
    <cellStyle name="Comma 3 5 3 2" xfId="352"/>
    <cellStyle name="Comma 3 5 3 3" xfId="353"/>
    <cellStyle name="Comma 3 6" xfId="354"/>
    <cellStyle name="Comma 3 6 2" xfId="355"/>
    <cellStyle name="Comma 3 6 3" xfId="356"/>
    <cellStyle name="Comma 3 6 4" xfId="357"/>
    <cellStyle name="Comma 3 7" xfId="358"/>
    <cellStyle name="Comma 3 7 2" xfId="359"/>
    <cellStyle name="Comma 3 7 3" xfId="360"/>
    <cellStyle name="Comma 3 7 4" xfId="361"/>
    <cellStyle name="Comma 3 8" xfId="362"/>
    <cellStyle name="Comma 3 8 2" xfId="363"/>
    <cellStyle name="Comma 3 8 3" xfId="364"/>
    <cellStyle name="Comma 3 8 4" xfId="365"/>
    <cellStyle name="Comma 3 9" xfId="366"/>
    <cellStyle name="Comma 3 9 2" xfId="367"/>
    <cellStyle name="Comma 3 9 3" xfId="368"/>
    <cellStyle name="Comma 3 9 4" xfId="369"/>
    <cellStyle name="Comma 30" xfId="370"/>
    <cellStyle name="Comma 31" xfId="371"/>
    <cellStyle name="Comma 32" xfId="372"/>
    <cellStyle name="Comma 33" xfId="373"/>
    <cellStyle name="Comma 34" xfId="374"/>
    <cellStyle name="Comma 35" xfId="375"/>
    <cellStyle name="Comma 36" xfId="376"/>
    <cellStyle name="Comma 37" xfId="377"/>
    <cellStyle name="Comma 38" xfId="378"/>
    <cellStyle name="Comma 39" xfId="379"/>
    <cellStyle name="Comma 4" xfId="380"/>
    <cellStyle name="Comma 4 2" xfId="381"/>
    <cellStyle name="Comma 4 2 2" xfId="382"/>
    <cellStyle name="Comma 4 2 2 2" xfId="383"/>
    <cellStyle name="Comma 4 2 2 3" xfId="384"/>
    <cellStyle name="Comma 4 2 2 4" xfId="385"/>
    <cellStyle name="Comma 4 2 2 5" xfId="386"/>
    <cellStyle name="Comma 4 2 3" xfId="387"/>
    <cellStyle name="Comma 4 2 3 2" xfId="388"/>
    <cellStyle name="Comma 4 2 3 2 2" xfId="389"/>
    <cellStyle name="Comma 4 2 3 3" xfId="390"/>
    <cellStyle name="Comma 4 2 3 3 2" xfId="391"/>
    <cellStyle name="Comma 4 2 3 4" xfId="392"/>
    <cellStyle name="Comma 4 2 4" xfId="393"/>
    <cellStyle name="Comma 4 2 4 2" xfId="394"/>
    <cellStyle name="Comma 4 2 4 3" xfId="395"/>
    <cellStyle name="Comma 4 2 4 4" xfId="396"/>
    <cellStyle name="Comma 4 2 5" xfId="397"/>
    <cellStyle name="Comma 4 2 6" xfId="398"/>
    <cellStyle name="Comma 4 2 7" xfId="399"/>
    <cellStyle name="Comma 4 3" xfId="400"/>
    <cellStyle name="Comma 4 3 2" xfId="401"/>
    <cellStyle name="Comma 4 3 2 2" xfId="402"/>
    <cellStyle name="Comma 4 3 2 2 2" xfId="403"/>
    <cellStyle name="Comma 4 3 2 3" xfId="404"/>
    <cellStyle name="Comma 4 3 2 3 2" xfId="405"/>
    <cellStyle name="Comma 4 3 2 4" xfId="406"/>
    <cellStyle name="Comma 4 3 3" xfId="407"/>
    <cellStyle name="Comma 4 3 4" xfId="408"/>
    <cellStyle name="Comma 4 3 4 2" xfId="409"/>
    <cellStyle name="Comma 4 3 4 3" xfId="410"/>
    <cellStyle name="Comma 4 3 5" xfId="411"/>
    <cellStyle name="Comma 4 3 5 2" xfId="412"/>
    <cellStyle name="Comma 4 3 6" xfId="413"/>
    <cellStyle name="Comma 4 3 6 2" xfId="414"/>
    <cellStyle name="Comma 4 3 7" xfId="415"/>
    <cellStyle name="Comma 4 4" xfId="416"/>
    <cellStyle name="Comma 4 4 2" xfId="417"/>
    <cellStyle name="Comma 4 4 3" xfId="418"/>
    <cellStyle name="Comma 4 4 4" xfId="419"/>
    <cellStyle name="Comma 4 4 5" xfId="420"/>
    <cellStyle name="Comma 4 5" xfId="421"/>
    <cellStyle name="Comma 4 5 2" xfId="422"/>
    <cellStyle name="Comma 4 6" xfId="423"/>
    <cellStyle name="Comma 4 7" xfId="424"/>
    <cellStyle name="Comma 4 7 2" xfId="425"/>
    <cellStyle name="Comma 4 7 3" xfId="426"/>
    <cellStyle name="Comma 40" xfId="427"/>
    <cellStyle name="Comma 41" xfId="428"/>
    <cellStyle name="Comma 42" xfId="429"/>
    <cellStyle name="Comma 43" xfId="430"/>
    <cellStyle name="Comma 44" xfId="431"/>
    <cellStyle name="Comma 45" xfId="432"/>
    <cellStyle name="Comma 46" xfId="433"/>
    <cellStyle name="Comma 47" xfId="434"/>
    <cellStyle name="Comma 48" xfId="435"/>
    <cellStyle name="Comma 49" xfId="436"/>
    <cellStyle name="Comma 5" xfId="437"/>
    <cellStyle name="Comma 5 2" xfId="438"/>
    <cellStyle name="Comma 5 2 2" xfId="439"/>
    <cellStyle name="Comma 5 2 3" xfId="440"/>
    <cellStyle name="Comma 5 3" xfId="441"/>
    <cellStyle name="Comma 50" xfId="442"/>
    <cellStyle name="Comma 51" xfId="443"/>
    <cellStyle name="Comma 52" xfId="444"/>
    <cellStyle name="Comma 52 2" xfId="445"/>
    <cellStyle name="Comma 53" xfId="446"/>
    <cellStyle name="Comma 54" xfId="447"/>
    <cellStyle name="Comma 55" xfId="448"/>
    <cellStyle name="Comma 56" xfId="449"/>
    <cellStyle name="Comma 57" xfId="450"/>
    <cellStyle name="Comma 57 2" xfId="451"/>
    <cellStyle name="Comma 57 3" xfId="452"/>
    <cellStyle name="Comma 57 4" xfId="453"/>
    <cellStyle name="Comma 57 5" xfId="454"/>
    <cellStyle name="Comma 58" xfId="455"/>
    <cellStyle name="Comma 58 2" xfId="456"/>
    <cellStyle name="Comma 58 3" xfId="457"/>
    <cellStyle name="Comma 58 4" xfId="458"/>
    <cellStyle name="Comma 58 5" xfId="459"/>
    <cellStyle name="Comma 59" xfId="460"/>
    <cellStyle name="Comma 59 2" xfId="461"/>
    <cellStyle name="Comma 59 3" xfId="462"/>
    <cellStyle name="Comma 59 4" xfId="463"/>
    <cellStyle name="Comma 59 5" xfId="464"/>
    <cellStyle name="Comma 6" xfId="465"/>
    <cellStyle name="Comma 6 2" xfId="466"/>
    <cellStyle name="Comma 6 3" xfId="467"/>
    <cellStyle name="Comma 6 4" xfId="468"/>
    <cellStyle name="Comma 6 4 2" xfId="469"/>
    <cellStyle name="Comma 6 4 3" xfId="470"/>
    <cellStyle name="Comma 6 4 4" xfId="471"/>
    <cellStyle name="Comma 6 4 5" xfId="472"/>
    <cellStyle name="Comma 6 5" xfId="473"/>
    <cellStyle name="Comma 6 6" xfId="474"/>
    <cellStyle name="Comma 6 7" xfId="475"/>
    <cellStyle name="Comma 6 7 2" xfId="476"/>
    <cellStyle name="Comma 6 7 3" xfId="477"/>
    <cellStyle name="Comma 60" xfId="478"/>
    <cellStyle name="Comma 60 2" xfId="479"/>
    <cellStyle name="Comma 60 3" xfId="480"/>
    <cellStyle name="Comma 60 4" xfId="481"/>
    <cellStyle name="Comma 60 5" xfId="482"/>
    <cellStyle name="Comma 61" xfId="483"/>
    <cellStyle name="Comma 61 2" xfId="484"/>
    <cellStyle name="Comma 61 3" xfId="485"/>
    <cellStyle name="Comma 61 4" xfId="486"/>
    <cellStyle name="Comma 61 5" xfId="487"/>
    <cellStyle name="Comma 62" xfId="488"/>
    <cellStyle name="Comma 62 2" xfId="489"/>
    <cellStyle name="Comma 62 3" xfId="490"/>
    <cellStyle name="Comma 62 4" xfId="491"/>
    <cellStyle name="Comma 63" xfId="492"/>
    <cellStyle name="Comma 63 2" xfId="493"/>
    <cellStyle name="Comma 63 3" xfId="494"/>
    <cellStyle name="Comma 63 4" xfId="495"/>
    <cellStyle name="Comma 64" xfId="496"/>
    <cellStyle name="Comma 64 2" xfId="497"/>
    <cellStyle name="Comma 64 3" xfId="498"/>
    <cellStyle name="Comma 64 4" xfId="499"/>
    <cellStyle name="Comma 65" xfId="500"/>
    <cellStyle name="Comma 65 2" xfId="501"/>
    <cellStyle name="Comma 65 3" xfId="502"/>
    <cellStyle name="Comma 65 4" xfId="503"/>
    <cellStyle name="Comma 66" xfId="504"/>
    <cellStyle name="Comma 66 2" xfId="505"/>
    <cellStyle name="Comma 66 3" xfId="506"/>
    <cellStyle name="Comma 66 4" xfId="507"/>
    <cellStyle name="Comma 67" xfId="508"/>
    <cellStyle name="Comma 67 2" xfId="509"/>
    <cellStyle name="Comma 67 3" xfId="510"/>
    <cellStyle name="Comma 67 4" xfId="511"/>
    <cellStyle name="Comma 68" xfId="512"/>
    <cellStyle name="Comma 68 2" xfId="513"/>
    <cellStyle name="Comma 68 3" xfId="514"/>
    <cellStyle name="Comma 68 4" xfId="515"/>
    <cellStyle name="Comma 69" xfId="516"/>
    <cellStyle name="Comma 69 2" xfId="517"/>
    <cellStyle name="Comma 7" xfId="518"/>
    <cellStyle name="Comma 7 2" xfId="519"/>
    <cellStyle name="Comma 70" xfId="520"/>
    <cellStyle name="Comma 70 2" xfId="521"/>
    <cellStyle name="Comma 71" xfId="522"/>
    <cellStyle name="Comma 71 2" xfId="523"/>
    <cellStyle name="Comma 72" xfId="524"/>
    <cellStyle name="Comma 72 2" xfId="525"/>
    <cellStyle name="Comma 72 3" xfId="526"/>
    <cellStyle name="Comma 72 4" xfId="527"/>
    <cellStyle name="Comma 73" xfId="528"/>
    <cellStyle name="Comma 73 2" xfId="529"/>
    <cellStyle name="Comma 73 3" xfId="530"/>
    <cellStyle name="Comma 73 4" xfId="531"/>
    <cellStyle name="Comma 74" xfId="532"/>
    <cellStyle name="Comma 74 2" xfId="533"/>
    <cellStyle name="Comma 74 3" xfId="534"/>
    <cellStyle name="Comma 74 4" xfId="535"/>
    <cellStyle name="Comma 75" xfId="536"/>
    <cellStyle name="Comma 75 2" xfId="537"/>
    <cellStyle name="Comma 75 3" xfId="538"/>
    <cellStyle name="Comma 75 4" xfId="539"/>
    <cellStyle name="Comma 76" xfId="540"/>
    <cellStyle name="Comma 76 2" xfId="541"/>
    <cellStyle name="Comma 76 3" xfId="542"/>
    <cellStyle name="Comma 76 4" xfId="543"/>
    <cellStyle name="Comma 77" xfId="544"/>
    <cellStyle name="Comma 77 2" xfId="545"/>
    <cellStyle name="Comma 77 3" xfId="546"/>
    <cellStyle name="Comma 77 4" xfId="547"/>
    <cellStyle name="Comma 78" xfId="548"/>
    <cellStyle name="Comma 78 2" xfId="549"/>
    <cellStyle name="Comma 78 3" xfId="550"/>
    <cellStyle name="Comma 78 4" xfId="551"/>
    <cellStyle name="Comma 79" xfId="552"/>
    <cellStyle name="Comma 79 2" xfId="553"/>
    <cellStyle name="Comma 79 3" xfId="554"/>
    <cellStyle name="Comma 79 4" xfId="555"/>
    <cellStyle name="Comma 8" xfId="556"/>
    <cellStyle name="Comma 80" xfId="557"/>
    <cellStyle name="Comma 80 2" xfId="558"/>
    <cellStyle name="Comma 80 3" xfId="559"/>
    <cellStyle name="Comma 80 4" xfId="560"/>
    <cellStyle name="Comma 81" xfId="561"/>
    <cellStyle name="Comma 81 2" xfId="562"/>
    <cellStyle name="Comma 81 3" xfId="563"/>
    <cellStyle name="Comma 81 4" xfId="564"/>
    <cellStyle name="Comma 82" xfId="565"/>
    <cellStyle name="Comma 82 2" xfId="566"/>
    <cellStyle name="Comma 82 3" xfId="567"/>
    <cellStyle name="Comma 82 4" xfId="568"/>
    <cellStyle name="Comma 83" xfId="569"/>
    <cellStyle name="Comma 83 2" xfId="570"/>
    <cellStyle name="Comma 83 3" xfId="571"/>
    <cellStyle name="Comma 83 4" xfId="572"/>
    <cellStyle name="Comma 84" xfId="573"/>
    <cellStyle name="Comma 84 2" xfId="574"/>
    <cellStyle name="Comma 84 3" xfId="575"/>
    <cellStyle name="Comma 84 4" xfId="576"/>
    <cellStyle name="Comma 85" xfId="577"/>
    <cellStyle name="Comma 85 2" xfId="578"/>
    <cellStyle name="Comma 85 3" xfId="579"/>
    <cellStyle name="Comma 85 4" xfId="580"/>
    <cellStyle name="Comma 86" xfId="581"/>
    <cellStyle name="Comma 86 2" xfId="582"/>
    <cellStyle name="Comma 86 3" xfId="583"/>
    <cellStyle name="Comma 86 4" xfId="584"/>
    <cellStyle name="Comma 87" xfId="585"/>
    <cellStyle name="Comma 87 2" xfId="586"/>
    <cellStyle name="Comma 87 3" xfId="587"/>
    <cellStyle name="Comma 87 4" xfId="588"/>
    <cellStyle name="Comma 88" xfId="589"/>
    <cellStyle name="Comma 88 2" xfId="590"/>
    <cellStyle name="Comma 88 3" xfId="591"/>
    <cellStyle name="Comma 88 4" xfId="592"/>
    <cellStyle name="Comma 89" xfId="593"/>
    <cellStyle name="Comma 89 2" xfId="594"/>
    <cellStyle name="Comma 89 3" xfId="595"/>
    <cellStyle name="Comma 89 4" xfId="596"/>
    <cellStyle name="Comma 9" xfId="597"/>
    <cellStyle name="Comma 90" xfId="598"/>
    <cellStyle name="Comma 90 2" xfId="599"/>
    <cellStyle name="Comma 91" xfId="600"/>
    <cellStyle name="Comma 91 2" xfId="601"/>
    <cellStyle name="Comma 92" xfId="602"/>
    <cellStyle name="Comma 92 2" xfId="603"/>
    <cellStyle name="Comma 92 3" xfId="604"/>
    <cellStyle name="Comma 93" xfId="605"/>
    <cellStyle name="Comma 93 2" xfId="606"/>
    <cellStyle name="Comma 93 3" xfId="607"/>
    <cellStyle name="Comma 94" xfId="608"/>
    <cellStyle name="Comma 95" xfId="609"/>
    <cellStyle name="Comma 96" xfId="610"/>
    <cellStyle name="Comma 97" xfId="611"/>
    <cellStyle name="Comma 98" xfId="612"/>
    <cellStyle name="Comma 99" xfId="613"/>
    <cellStyle name="Comma0" xfId="614"/>
    <cellStyle name="Comma0 2" xfId="615"/>
    <cellStyle name="Comma0 2 2" xfId="616"/>
    <cellStyle name="Comma0 2 3" xfId="617"/>
    <cellStyle name="Comma0 2 4" xfId="618"/>
    <cellStyle name="Comma0 2 5" xfId="619"/>
    <cellStyle name="Comma0 2 6" xfId="620"/>
    <cellStyle name="Comma0 3" xfId="621"/>
    <cellStyle name="Currency" xfId="622" builtinId="4"/>
    <cellStyle name="Currency 10" xfId="623"/>
    <cellStyle name="Currency 10 2" xfId="624"/>
    <cellStyle name="Currency 10 3" xfId="625"/>
    <cellStyle name="Currency 10 4" xfId="626"/>
    <cellStyle name="Currency 11" xfId="627"/>
    <cellStyle name="Currency 11 2" xfId="628"/>
    <cellStyle name="Currency 11 3" xfId="629"/>
    <cellStyle name="Currency 12" xfId="630"/>
    <cellStyle name="Currency 12 2" xfId="631"/>
    <cellStyle name="Currency 13" xfId="632"/>
    <cellStyle name="Currency 2" xfId="633"/>
    <cellStyle name="Currency 2 2" xfId="634"/>
    <cellStyle name="Currency 2 2 2" xfId="635"/>
    <cellStyle name="Currency 2 3" xfId="636"/>
    <cellStyle name="Currency 3" xfId="637"/>
    <cellStyle name="Currency 3 10" xfId="638"/>
    <cellStyle name="Currency 3 10 2" xfId="639"/>
    <cellStyle name="Currency 3 10 3" xfId="640"/>
    <cellStyle name="Currency 3 11" xfId="641"/>
    <cellStyle name="Currency 3 11 2" xfId="642"/>
    <cellStyle name="Currency 3 12" xfId="643"/>
    <cellStyle name="Currency 3 12 2" xfId="644"/>
    <cellStyle name="Currency 3 13" xfId="645"/>
    <cellStyle name="Currency 3 13 2" xfId="646"/>
    <cellStyle name="Currency 3 14" xfId="647"/>
    <cellStyle name="Currency 3 15" xfId="648"/>
    <cellStyle name="Currency 3 2" xfId="649"/>
    <cellStyle name="Currency 3 2 2" xfId="650"/>
    <cellStyle name="Currency 3 3" xfId="651"/>
    <cellStyle name="Currency 3 3 2" xfId="652"/>
    <cellStyle name="Currency 3 3 2 2" xfId="653"/>
    <cellStyle name="Currency 3 3 2 3" xfId="654"/>
    <cellStyle name="Currency 3 3 3" xfId="655"/>
    <cellStyle name="Currency 3 3 3 2" xfId="656"/>
    <cellStyle name="Currency 3 3 3 2 2" xfId="657"/>
    <cellStyle name="Currency 3 3 3 2 3" xfId="658"/>
    <cellStyle name="Currency 3 3 3 2 4" xfId="659"/>
    <cellStyle name="Currency 3 3 3 2 5" xfId="660"/>
    <cellStyle name="Currency 3 3 3 3" xfId="661"/>
    <cellStyle name="Currency 3 3 4" xfId="662"/>
    <cellStyle name="Currency 3 3 5" xfId="663"/>
    <cellStyle name="Currency 3 3 5 2" xfId="664"/>
    <cellStyle name="Currency 3 3 5 3" xfId="665"/>
    <cellStyle name="Currency 3 3 5 4" xfId="666"/>
    <cellStyle name="Currency 3 3 5 5" xfId="667"/>
    <cellStyle name="Currency 3 3 6" xfId="668"/>
    <cellStyle name="Currency 3 4" xfId="669"/>
    <cellStyle name="Currency 3 4 2" xfId="670"/>
    <cellStyle name="Currency 3 4 3" xfId="671"/>
    <cellStyle name="Currency 3 4 4" xfId="672"/>
    <cellStyle name="Currency 3 4 4 2" xfId="673"/>
    <cellStyle name="Currency 3 4 4 3" xfId="674"/>
    <cellStyle name="Currency 3 4 4 4" xfId="675"/>
    <cellStyle name="Currency 3 4 4 5" xfId="676"/>
    <cellStyle name="Currency 3 4 5" xfId="677"/>
    <cellStyle name="Currency 3 5" xfId="678"/>
    <cellStyle name="Currency 3 5 2" xfId="679"/>
    <cellStyle name="Currency 3 6" xfId="680"/>
    <cellStyle name="Currency 3 6 2" xfId="681"/>
    <cellStyle name="Currency 3 6 3" xfId="682"/>
    <cellStyle name="Currency 3 6 4" xfId="683"/>
    <cellStyle name="Currency 3 7" xfId="684"/>
    <cellStyle name="Currency 3 7 2" xfId="685"/>
    <cellStyle name="Currency 3 7 3" xfId="686"/>
    <cellStyle name="Currency 3 7 4" xfId="687"/>
    <cellStyle name="Currency 3 8" xfId="688"/>
    <cellStyle name="Currency 3 8 2" xfId="689"/>
    <cellStyle name="Currency 3 8 3" xfId="690"/>
    <cellStyle name="Currency 3 8 4" xfId="691"/>
    <cellStyle name="Currency 3 9" xfId="692"/>
    <cellStyle name="Currency 3 9 2" xfId="693"/>
    <cellStyle name="Currency 3 9 3" xfId="694"/>
    <cellStyle name="Currency 3 9 4" xfId="695"/>
    <cellStyle name="Currency 4" xfId="696"/>
    <cellStyle name="Currency 4 10" xfId="697"/>
    <cellStyle name="Currency 4 10 2" xfId="698"/>
    <cellStyle name="Currency 4 10 2 2" xfId="699"/>
    <cellStyle name="Currency 4 10 2 2 2" xfId="700"/>
    <cellStyle name="Currency 4 10 2 3" xfId="701"/>
    <cellStyle name="Currency 4 10 2 3 2" xfId="702"/>
    <cellStyle name="Currency 4 10 2 4" xfId="703"/>
    <cellStyle name="Currency 4 10 2 5" xfId="704"/>
    <cellStyle name="Currency 4 10 2 6" xfId="705"/>
    <cellStyle name="Currency 4 10 3" xfId="706"/>
    <cellStyle name="Currency 4 10 3 2" xfId="707"/>
    <cellStyle name="Currency 4 10 4" xfId="708"/>
    <cellStyle name="Currency 4 10 4 2" xfId="709"/>
    <cellStyle name="Currency 4 10 4 3" xfId="710"/>
    <cellStyle name="Currency 4 10 5" xfId="711"/>
    <cellStyle name="Currency 4 10 5 2" xfId="712"/>
    <cellStyle name="Currency 4 10 6" xfId="713"/>
    <cellStyle name="Currency 4 2" xfId="714"/>
    <cellStyle name="Currency 4 2 2" xfId="715"/>
    <cellStyle name="Currency 4 2 3" xfId="716"/>
    <cellStyle name="Currency 4 3" xfId="717"/>
    <cellStyle name="Currency 4 3 2" xfId="718"/>
    <cellStyle name="Currency 4 3 2 2" xfId="719"/>
    <cellStyle name="Currency 4 3 2 3" xfId="720"/>
    <cellStyle name="Currency 4 3 2 4" xfId="721"/>
    <cellStyle name="Currency 4 3 2 5" xfId="722"/>
    <cellStyle name="Currency 4 3 3" xfId="723"/>
    <cellStyle name="Currency 4 4" xfId="724"/>
    <cellStyle name="Currency 4 5" xfId="725"/>
    <cellStyle name="Currency 4 5 2" xfId="726"/>
    <cellStyle name="Currency 4 5 3" xfId="727"/>
    <cellStyle name="Currency 4 5 4" xfId="728"/>
    <cellStyle name="Currency 4 5 5" xfId="729"/>
    <cellStyle name="Currency 5" xfId="730"/>
    <cellStyle name="Currency 5 2" xfId="731"/>
    <cellStyle name="Currency 5 3" xfId="732"/>
    <cellStyle name="Currency 5 4" xfId="733"/>
    <cellStyle name="Currency 5 4 2" xfId="734"/>
    <cellStyle name="Currency 5 4 3" xfId="735"/>
    <cellStyle name="Currency 5 4 4" xfId="736"/>
    <cellStyle name="Currency 5 4 5" xfId="737"/>
    <cellStyle name="Currency 5 5" xfId="738"/>
    <cellStyle name="Currency 6" xfId="739"/>
    <cellStyle name="Currency 6 2" xfId="740"/>
    <cellStyle name="Currency 6 3" xfId="741"/>
    <cellStyle name="Currency 6 3 2" xfId="742"/>
    <cellStyle name="Currency 6 3 3" xfId="743"/>
    <cellStyle name="Currency 6 3 4" xfId="744"/>
    <cellStyle name="Currency 6 3 5" xfId="745"/>
    <cellStyle name="Currency 6 4" xfId="746"/>
    <cellStyle name="Currency 6 4 2" xfId="747"/>
    <cellStyle name="Currency 6 4 3" xfId="748"/>
    <cellStyle name="Currency 7" xfId="749"/>
    <cellStyle name="Currency 7 2" xfId="750"/>
    <cellStyle name="Currency 7 3" xfId="751"/>
    <cellStyle name="Currency 7 4" xfId="752"/>
    <cellStyle name="Currency 8" xfId="753"/>
    <cellStyle name="Currency 8 2" xfId="754"/>
    <cellStyle name="Currency 8 3" xfId="755"/>
    <cellStyle name="Currency 8 4" xfId="756"/>
    <cellStyle name="Currency 9" xfId="757"/>
    <cellStyle name="Currency 9 2" xfId="758"/>
    <cellStyle name="Currency 9 3" xfId="759"/>
    <cellStyle name="Currency 9 4" xfId="760"/>
    <cellStyle name="Currency0" xfId="761"/>
    <cellStyle name="Currency0 2" xfId="762"/>
    <cellStyle name="Currency0 2 2" xfId="763"/>
    <cellStyle name="Currency0 2 3" xfId="764"/>
    <cellStyle name="Currency0 2 4" xfId="765"/>
    <cellStyle name="Currency0 2 5" xfId="766"/>
    <cellStyle name="Currency0 2 6" xfId="767"/>
    <cellStyle name="Currency0 3" xfId="768"/>
    <cellStyle name="Date" xfId="769"/>
    <cellStyle name="Date 2" xfId="770"/>
    <cellStyle name="Date 2 2" xfId="771"/>
    <cellStyle name="Date 2 3" xfId="772"/>
    <cellStyle name="Date 2 4" xfId="773"/>
    <cellStyle name="Date 2 5" xfId="774"/>
    <cellStyle name="Date 2 6" xfId="775"/>
    <cellStyle name="Date 3" xfId="776"/>
    <cellStyle name="Explanatory Text" xfId="777" builtinId="53" customBuiltin="1"/>
    <cellStyle name="Explanatory Text 2" xfId="778"/>
    <cellStyle name="Explanatory Text 2 2" xfId="779"/>
    <cellStyle name="Explanatory Text 2 3" xfId="780"/>
    <cellStyle name="Explanatory Text 2 4" xfId="781"/>
    <cellStyle name="Explanatory Text 2 5" xfId="782"/>
    <cellStyle name="Fixed" xfId="783"/>
    <cellStyle name="Fixed 2" xfId="784"/>
    <cellStyle name="Fixed 2 2" xfId="785"/>
    <cellStyle name="Fixed 2 3" xfId="786"/>
    <cellStyle name="Fixed 2 4" xfId="787"/>
    <cellStyle name="Fixed 2 5" xfId="788"/>
    <cellStyle name="Fixed 2 6" xfId="789"/>
    <cellStyle name="Fixed 3" xfId="790"/>
    <cellStyle name="Good" xfId="791" builtinId="26" customBuiltin="1"/>
    <cellStyle name="Good 2" xfId="792"/>
    <cellStyle name="Good 2 2" xfId="793"/>
    <cellStyle name="Good 2 3" xfId="794"/>
    <cellStyle name="Good 2 4" xfId="795"/>
    <cellStyle name="Good 2 5" xfId="796"/>
    <cellStyle name="Heading 1" xfId="797" builtinId="16" customBuiltin="1"/>
    <cellStyle name="Heading 1 2" xfId="798"/>
    <cellStyle name="Heading 1 2 2" xfId="799"/>
    <cellStyle name="Heading 1 2 3" xfId="800"/>
    <cellStyle name="Heading 1 2 4" xfId="801"/>
    <cellStyle name="Heading 1 2 5" xfId="802"/>
    <cellStyle name="Heading 1 3" xfId="803"/>
    <cellStyle name="Heading 1 3 2" xfId="804"/>
    <cellStyle name="Heading 2" xfId="805" builtinId="17" customBuiltin="1"/>
    <cellStyle name="Heading 2 2" xfId="806"/>
    <cellStyle name="Heading 2 2 2" xfId="807"/>
    <cellStyle name="Heading 2 2 3" xfId="808"/>
    <cellStyle name="Heading 2 2 4" xfId="809"/>
    <cellStyle name="Heading 2 2 5" xfId="810"/>
    <cellStyle name="Heading 2 3" xfId="811"/>
    <cellStyle name="Heading 2 3 2" xfId="812"/>
    <cellStyle name="Heading 3" xfId="813" builtinId="18" customBuiltin="1"/>
    <cellStyle name="Heading 3 2" xfId="814"/>
    <cellStyle name="Heading 3 2 2" xfId="815"/>
    <cellStyle name="Heading 3 2 3" xfId="816"/>
    <cellStyle name="Heading 3 2 4" xfId="817"/>
    <cellStyle name="Heading 3 2 5" xfId="818"/>
    <cellStyle name="Heading 4" xfId="819" builtinId="19" customBuiltin="1"/>
    <cellStyle name="Heading 4 2" xfId="820"/>
    <cellStyle name="Heading 4 2 2" xfId="821"/>
    <cellStyle name="Heading 4 2 3" xfId="822"/>
    <cellStyle name="Heading 4 2 4" xfId="823"/>
    <cellStyle name="Heading 4 2 5" xfId="824"/>
    <cellStyle name="Heading1" xfId="825"/>
    <cellStyle name="Heading2" xfId="826"/>
    <cellStyle name="Input" xfId="827" builtinId="20" customBuiltin="1"/>
    <cellStyle name="Input 2" xfId="828"/>
    <cellStyle name="Input 2 2" xfId="829"/>
    <cellStyle name="Input 2 3" xfId="830"/>
    <cellStyle name="Input 2 4" xfId="831"/>
    <cellStyle name="Input 2 5" xfId="832"/>
    <cellStyle name="Linked Cell" xfId="833" builtinId="24" customBuiltin="1"/>
    <cellStyle name="Linked Cell 2" xfId="834"/>
    <cellStyle name="Linked Cell 2 2" xfId="835"/>
    <cellStyle name="Linked Cell 2 3" xfId="836"/>
    <cellStyle name="Linked Cell 2 4" xfId="837"/>
    <cellStyle name="Linked Cell 2 5" xfId="838"/>
    <cellStyle name="M" xfId="839"/>
    <cellStyle name="M 2" xfId="840"/>
    <cellStyle name="M 2 2" xfId="841"/>
    <cellStyle name="M 2 2 2" xfId="842"/>
    <cellStyle name="M 3" xfId="843"/>
    <cellStyle name="M 3 2" xfId="844"/>
    <cellStyle name="M 3 2 2" xfId="845"/>
    <cellStyle name="M 4" xfId="846"/>
    <cellStyle name="M 5" xfId="847"/>
    <cellStyle name="M 5 2" xfId="848"/>
    <cellStyle name="M 6" xfId="849"/>
    <cellStyle name="M 6 2" xfId="850"/>
    <cellStyle name="M 7" xfId="851"/>
    <cellStyle name="M 8" xfId="852"/>
    <cellStyle name="Neutral" xfId="853" builtinId="28" customBuiltin="1"/>
    <cellStyle name="Neutral 2" xfId="854"/>
    <cellStyle name="Neutral 2 2" xfId="855"/>
    <cellStyle name="Neutral 2 3" xfId="856"/>
    <cellStyle name="Neutral 2 4" xfId="857"/>
    <cellStyle name="Neutral 2 5" xfId="858"/>
    <cellStyle name="Normal" xfId="0" builtinId="0"/>
    <cellStyle name="Normal 10" xfId="859"/>
    <cellStyle name="Normal 10 2" xfId="860"/>
    <cellStyle name="Normal 10 2 2" xfId="861"/>
    <cellStyle name="Normal 10 3" xfId="862"/>
    <cellStyle name="Normal 11" xfId="863"/>
    <cellStyle name="Normal 11 2" xfId="864"/>
    <cellStyle name="Normal 11 2 2" xfId="865"/>
    <cellStyle name="Normal 11 3" xfId="866"/>
    <cellStyle name="Normal 11 4" xfId="867"/>
    <cellStyle name="Normal 12" xfId="868"/>
    <cellStyle name="Normal 12 2" xfId="869"/>
    <cellStyle name="Normal 12 3" xfId="870"/>
    <cellStyle name="Normal 12 4" xfId="871"/>
    <cellStyle name="Normal 12 5" xfId="872"/>
    <cellStyle name="Normal 13" xfId="873"/>
    <cellStyle name="Normal 14" xfId="874"/>
    <cellStyle name="Normal 15" xfId="875"/>
    <cellStyle name="Normal 16" xfId="876"/>
    <cellStyle name="Normal 17" xfId="877"/>
    <cellStyle name="Normal 18" xfId="878"/>
    <cellStyle name="Normal 19" xfId="879"/>
    <cellStyle name="Normal 2" xfId="880"/>
    <cellStyle name="Normal 2 2" xfId="881"/>
    <cellStyle name="Normal 2 2 2" xfId="882"/>
    <cellStyle name="Normal 2 2 2 2" xfId="883"/>
    <cellStyle name="Normal 2 2 3" xfId="884"/>
    <cellStyle name="Normal 2 2 3 2" xfId="885"/>
    <cellStyle name="Normal 2 2 4" xfId="886"/>
    <cellStyle name="Normal 2 3" xfId="887"/>
    <cellStyle name="Normal 20" xfId="888"/>
    <cellStyle name="Normal 21" xfId="889"/>
    <cellStyle name="Normal 22" xfId="890"/>
    <cellStyle name="Normal 23" xfId="891"/>
    <cellStyle name="Normal 24" xfId="892"/>
    <cellStyle name="Normal 25" xfId="893"/>
    <cellStyle name="Normal 26" xfId="894"/>
    <cellStyle name="Normal 3" xfId="895"/>
    <cellStyle name="Normal 3 2" xfId="896"/>
    <cellStyle name="Normal 3 2 2" xfId="897"/>
    <cellStyle name="Normal 3 3" xfId="898"/>
    <cellStyle name="Normal 3 3 2" xfId="899"/>
    <cellStyle name="Normal 3 3 3" xfId="900"/>
    <cellStyle name="Normal 3 3 4" xfId="901"/>
    <cellStyle name="Normal 3 3 5" xfId="902"/>
    <cellStyle name="Normal 3_OPCo Period I PJM  Formula Rate" xfId="903"/>
    <cellStyle name="Normal 35" xfId="904"/>
    <cellStyle name="Normal 4" xfId="905"/>
    <cellStyle name="Normal 4 10" xfId="906"/>
    <cellStyle name="Normal 4 10 2" xfId="907"/>
    <cellStyle name="Normal 4 10 3" xfId="908"/>
    <cellStyle name="Normal 4 11" xfId="909"/>
    <cellStyle name="Normal 4 11 2" xfId="910"/>
    <cellStyle name="Normal 4 12" xfId="911"/>
    <cellStyle name="Normal 4 12 2" xfId="912"/>
    <cellStyle name="Normal 4 13" xfId="913"/>
    <cellStyle name="Normal 4 13 2" xfId="914"/>
    <cellStyle name="Normal 4 14" xfId="915"/>
    <cellStyle name="Normal 4 15" xfId="916"/>
    <cellStyle name="Normal 4 2" xfId="917"/>
    <cellStyle name="Normal 4 2 2" xfId="918"/>
    <cellStyle name="Normal 4 3" xfId="919"/>
    <cellStyle name="Normal 4 3 2" xfId="920"/>
    <cellStyle name="Normal 4 3 2 2" xfId="921"/>
    <cellStyle name="Normal 4 3 2 3" xfId="922"/>
    <cellStyle name="Normal 4 3 3" xfId="923"/>
    <cellStyle name="Normal 4 3 3 2" xfId="924"/>
    <cellStyle name="Normal 4 3 3 2 2" xfId="925"/>
    <cellStyle name="Normal 4 3 3 2 3" xfId="926"/>
    <cellStyle name="Normal 4 3 3 2 4" xfId="927"/>
    <cellStyle name="Normal 4 3 3 2 5" xfId="928"/>
    <cellStyle name="Normal 4 3 3 3" xfId="929"/>
    <cellStyle name="Normal 4 3 4" xfId="930"/>
    <cellStyle name="Normal 4 3 5" xfId="931"/>
    <cellStyle name="Normal 4 3 5 2" xfId="932"/>
    <cellStyle name="Normal 4 3 5 3" xfId="933"/>
    <cellStyle name="Normal 4 3 5 4" xfId="934"/>
    <cellStyle name="Normal 4 3 5 5" xfId="935"/>
    <cellStyle name="Normal 4 3 6" xfId="936"/>
    <cellStyle name="Normal 4 4" xfId="937"/>
    <cellStyle name="Normal 4 4 2" xfId="938"/>
    <cellStyle name="Normal 4 4 3" xfId="939"/>
    <cellStyle name="Normal 4 4 4" xfId="940"/>
    <cellStyle name="Normal 4 4 4 2" xfId="941"/>
    <cellStyle name="Normal 4 4 4 3" xfId="942"/>
    <cellStyle name="Normal 4 4 4 4" xfId="943"/>
    <cellStyle name="Normal 4 4 4 5" xfId="944"/>
    <cellStyle name="Normal 4 4 5" xfId="945"/>
    <cellStyle name="Normal 4 5" xfId="946"/>
    <cellStyle name="Normal 4 5 2" xfId="947"/>
    <cellStyle name="Normal 4 5 2 2" xfId="948"/>
    <cellStyle name="Normal 4 5 2 2 2" xfId="949"/>
    <cellStyle name="Normal 4 5 2 2 3" xfId="950"/>
    <cellStyle name="Normal 4 5 2 2 4" xfId="951"/>
    <cellStyle name="Normal 4 5 2 2 5" xfId="952"/>
    <cellStyle name="Normal 4 5 3" xfId="953"/>
    <cellStyle name="Normal 4 6" xfId="954"/>
    <cellStyle name="Normal 4 6 2" xfId="955"/>
    <cellStyle name="Normal 4 6 3" xfId="956"/>
    <cellStyle name="Normal 4 6 4" xfId="957"/>
    <cellStyle name="Normal 4 7" xfId="958"/>
    <cellStyle name="Normal 4 7 2" xfId="959"/>
    <cellStyle name="Normal 4 7 3" xfId="960"/>
    <cellStyle name="Normal 4 7 4" xfId="961"/>
    <cellStyle name="Normal 4 8" xfId="962"/>
    <cellStyle name="Normal 4 8 2" xfId="963"/>
    <cellStyle name="Normal 4 8 3" xfId="964"/>
    <cellStyle name="Normal 4 8 4" xfId="965"/>
    <cellStyle name="Normal 4 9" xfId="966"/>
    <cellStyle name="Normal 4 9 2" xfId="967"/>
    <cellStyle name="Normal 4 9 3" xfId="968"/>
    <cellStyle name="Normal 4 9 4" xfId="969"/>
    <cellStyle name="Normal 4_PBOP Exhibit 1" xfId="970"/>
    <cellStyle name="Normal 5" xfId="971"/>
    <cellStyle name="Normal 5 2" xfId="972"/>
    <cellStyle name="Normal 5 2 2" xfId="973"/>
    <cellStyle name="Normal 5 2 2 2" xfId="974"/>
    <cellStyle name="Normal 5 2 3" xfId="975"/>
    <cellStyle name="Normal 5 2 4" xfId="976"/>
    <cellStyle name="Normal 5 2 5" xfId="977"/>
    <cellStyle name="Normal 5 2 6" xfId="978"/>
    <cellStyle name="Normal 5 3" xfId="979"/>
    <cellStyle name="Normal 5 4" xfId="980"/>
    <cellStyle name="Normal 6" xfId="981"/>
    <cellStyle name="Normal 6 2" xfId="982"/>
    <cellStyle name="Normal 6 2 2" xfId="983"/>
    <cellStyle name="Normal 6 2 3" xfId="984"/>
    <cellStyle name="Normal 6 3" xfId="985"/>
    <cellStyle name="Normal 7" xfId="986"/>
    <cellStyle name="Normal 7 2" xfId="987"/>
    <cellStyle name="Normal 7 3" xfId="988"/>
    <cellStyle name="Normal 8" xfId="989"/>
    <cellStyle name="Normal 8 2" xfId="990"/>
    <cellStyle name="Normal 8 2 2" xfId="991"/>
    <cellStyle name="Normal 9" xfId="992"/>
    <cellStyle name="Normal 9 2" xfId="993"/>
    <cellStyle name="Normal 9 2 2" xfId="994"/>
    <cellStyle name="Normal_FN1 Ratebase Draft SPP template (6-11-04) v2" xfId="995"/>
    <cellStyle name="Note" xfId="996" builtinId="10" customBuiltin="1"/>
    <cellStyle name="Note 2" xfId="997"/>
    <cellStyle name="Note 2 2" xfId="998"/>
    <cellStyle name="Note 2 2 2" xfId="999"/>
    <cellStyle name="Note 2 2 3" xfId="1000"/>
    <cellStyle name="Note 2 2 4" xfId="1001"/>
    <cellStyle name="Note 2 3" xfId="1002"/>
    <cellStyle name="Note 2 4" xfId="1003"/>
    <cellStyle name="Note 2 5" xfId="1004"/>
    <cellStyle name="Output" xfId="1005" builtinId="21" customBuiltin="1"/>
    <cellStyle name="Output 2" xfId="1006"/>
    <cellStyle name="Output 2 2" xfId="1007"/>
    <cellStyle name="Output 2 3" xfId="1008"/>
    <cellStyle name="Output 2 4" xfId="1009"/>
    <cellStyle name="Output 2 5" xfId="1010"/>
    <cellStyle name="Percent" xfId="1011" builtinId="5"/>
    <cellStyle name="Percent 10" xfId="1012"/>
    <cellStyle name="Percent 10 2" xfId="1013"/>
    <cellStyle name="Percent 10 3" xfId="1014"/>
    <cellStyle name="Percent 10 4" xfId="1015"/>
    <cellStyle name="Percent 11" xfId="1016"/>
    <cellStyle name="Percent 11 2" xfId="1017"/>
    <cellStyle name="Percent 11 3" xfId="1018"/>
    <cellStyle name="Percent 11 4" xfId="1019"/>
    <cellStyle name="Percent 12" xfId="1020"/>
    <cellStyle name="Percent 12 2" xfId="1021"/>
    <cellStyle name="Percent 12 3" xfId="1022"/>
    <cellStyle name="Percent 13" xfId="1023"/>
    <cellStyle name="Percent 13 2" xfId="1024"/>
    <cellStyle name="Percent 14" xfId="1025"/>
    <cellStyle name="Percent 14 2" xfId="1026"/>
    <cellStyle name="Percent 15" xfId="1027"/>
    <cellStyle name="Percent 15 2" xfId="1028"/>
    <cellStyle name="Percent 16" xfId="1029"/>
    <cellStyle name="Percent 17" xfId="1030"/>
    <cellStyle name="Percent 2" xfId="1031"/>
    <cellStyle name="Percent 2 2" xfId="1032"/>
    <cellStyle name="Percent 2 2 2" xfId="1033"/>
    <cellStyle name="Percent 2 3" xfId="1034"/>
    <cellStyle name="Percent 3" xfId="1035"/>
    <cellStyle name="Percent 3 10" xfId="1036"/>
    <cellStyle name="Percent 3 10 2" xfId="1037"/>
    <cellStyle name="Percent 3 10 3" xfId="1038"/>
    <cellStyle name="Percent 3 11" xfId="1039"/>
    <cellStyle name="Percent 3 11 2" xfId="1040"/>
    <cellStyle name="Percent 3 12" xfId="1041"/>
    <cellStyle name="Percent 3 12 2" xfId="1042"/>
    <cellStyle name="Percent 3 13" xfId="1043"/>
    <cellStyle name="Percent 3 13 2" xfId="1044"/>
    <cellStyle name="Percent 3 14" xfId="1045"/>
    <cellStyle name="Percent 3 15" xfId="1046"/>
    <cellStyle name="Percent 3 2" xfId="1047"/>
    <cellStyle name="Percent 3 2 2" xfId="1048"/>
    <cellStyle name="Percent 3 3" xfId="1049"/>
    <cellStyle name="Percent 3 3 2" xfId="1050"/>
    <cellStyle name="Percent 3 3 2 2" xfId="1051"/>
    <cellStyle name="Percent 3 3 2 3" xfId="1052"/>
    <cellStyle name="Percent 3 3 3" xfId="1053"/>
    <cellStyle name="Percent 3 3 3 2" xfId="1054"/>
    <cellStyle name="Percent 3 3 3 2 2" xfId="1055"/>
    <cellStyle name="Percent 3 3 3 2 3" xfId="1056"/>
    <cellStyle name="Percent 3 3 3 2 4" xfId="1057"/>
    <cellStyle name="Percent 3 3 3 2 5" xfId="1058"/>
    <cellStyle name="Percent 3 3 3 3" xfId="1059"/>
    <cellStyle name="Percent 3 3 4" xfId="1060"/>
    <cellStyle name="Percent 3 3 5" xfId="1061"/>
    <cellStyle name="Percent 3 3 5 2" xfId="1062"/>
    <cellStyle name="Percent 3 3 5 3" xfId="1063"/>
    <cellStyle name="Percent 3 3 5 4" xfId="1064"/>
    <cellStyle name="Percent 3 3 5 5" xfId="1065"/>
    <cellStyle name="Percent 3 3 6" xfId="1066"/>
    <cellStyle name="Percent 3 4" xfId="1067"/>
    <cellStyle name="Percent 3 4 2" xfId="1068"/>
    <cellStyle name="Percent 3 4 3" xfId="1069"/>
    <cellStyle name="Percent 3 4 4" xfId="1070"/>
    <cellStyle name="Percent 3 4 4 2" xfId="1071"/>
    <cellStyle name="Percent 3 4 4 3" xfId="1072"/>
    <cellStyle name="Percent 3 4 4 4" xfId="1073"/>
    <cellStyle name="Percent 3 4 4 5" xfId="1074"/>
    <cellStyle name="Percent 3 4 5" xfId="1075"/>
    <cellStyle name="Percent 3 5" xfId="1076"/>
    <cellStyle name="Percent 3 5 2" xfId="1077"/>
    <cellStyle name="Percent 3 6" xfId="1078"/>
    <cellStyle name="Percent 3 6 2" xfId="1079"/>
    <cellStyle name="Percent 3 6 3" xfId="1080"/>
    <cellStyle name="Percent 3 6 4" xfId="1081"/>
    <cellStyle name="Percent 3 7" xfId="1082"/>
    <cellStyle name="Percent 3 7 2" xfId="1083"/>
    <cellStyle name="Percent 3 7 3" xfId="1084"/>
    <cellStyle name="Percent 3 7 4" xfId="1085"/>
    <cellStyle name="Percent 3 8" xfId="1086"/>
    <cellStyle name="Percent 3 8 2" xfId="1087"/>
    <cellStyle name="Percent 3 8 3" xfId="1088"/>
    <cellStyle name="Percent 3 8 4" xfId="1089"/>
    <cellStyle name="Percent 3 9" xfId="1090"/>
    <cellStyle name="Percent 3 9 2" xfId="1091"/>
    <cellStyle name="Percent 3 9 3" xfId="1092"/>
    <cellStyle name="Percent 3 9 4" xfId="1093"/>
    <cellStyle name="Percent 4" xfId="1094"/>
    <cellStyle name="Percent 4 2" xfId="1095"/>
    <cellStyle name="Percent 4 2 2" xfId="1096"/>
    <cellStyle name="Percent 4 2 3" xfId="1097"/>
    <cellStyle name="Percent 4 3" xfId="1098"/>
    <cellStyle name="Percent 4 3 2" xfId="1099"/>
    <cellStyle name="Percent 4 3 2 2" xfId="1100"/>
    <cellStyle name="Percent 4 3 2 3" xfId="1101"/>
    <cellStyle name="Percent 4 3 2 4" xfId="1102"/>
    <cellStyle name="Percent 4 3 2 5" xfId="1103"/>
    <cellStyle name="Percent 4 3 3" xfId="1104"/>
    <cellStyle name="Percent 4 4" xfId="1105"/>
    <cellStyle name="Percent 4 5" xfId="1106"/>
    <cellStyle name="Percent 4 5 2" xfId="1107"/>
    <cellStyle name="Percent 4 5 3" xfId="1108"/>
    <cellStyle name="Percent 4 5 4" xfId="1109"/>
    <cellStyle name="Percent 4 5 5" xfId="1110"/>
    <cellStyle name="Percent 4 6" xfId="1111"/>
    <cellStyle name="Percent 4 6 2" xfId="1112"/>
    <cellStyle name="Percent 4 6 3" xfId="1113"/>
    <cellStyle name="Percent 5" xfId="1114"/>
    <cellStyle name="Percent 5 2" xfId="1115"/>
    <cellStyle name="Percent 5 3" xfId="1116"/>
    <cellStyle name="Percent 5 4" xfId="1117"/>
    <cellStyle name="Percent 5 4 2" xfId="1118"/>
    <cellStyle name="Percent 5 4 3" xfId="1119"/>
    <cellStyle name="Percent 5 4 4" xfId="1120"/>
    <cellStyle name="Percent 5 4 5" xfId="1121"/>
    <cellStyle name="Percent 5 5" xfId="1122"/>
    <cellStyle name="Percent 6" xfId="1123"/>
    <cellStyle name="Percent 6 2" xfId="1124"/>
    <cellStyle name="Percent 6 3" xfId="1125"/>
    <cellStyle name="Percent 6 4" xfId="1126"/>
    <cellStyle name="Percent 6 4 2" xfId="1127"/>
    <cellStyle name="Percent 6 4 3" xfId="1128"/>
    <cellStyle name="Percent 7" xfId="1129"/>
    <cellStyle name="Percent 7 2" xfId="1130"/>
    <cellStyle name="Percent 7 2 2" xfId="1131"/>
    <cellStyle name="Percent 7 2 2 2" xfId="1132"/>
    <cellStyle name="Percent 7 2 2 2 2" xfId="1133"/>
    <cellStyle name="Percent 7 2 2 3" xfId="1134"/>
    <cellStyle name="Percent 7 2 2 3 2" xfId="1135"/>
    <cellStyle name="Percent 7 2 2 4" xfId="1136"/>
    <cellStyle name="Percent 7 2 2 5" xfId="1137"/>
    <cellStyle name="Percent 7 2 2 6" xfId="1138"/>
    <cellStyle name="Percent 7 2 3" xfId="1139"/>
    <cellStyle name="Percent 7 2 3 2" xfId="1140"/>
    <cellStyle name="Percent 7 2 4" xfId="1141"/>
    <cellStyle name="Percent 7 2 4 2" xfId="1142"/>
    <cellStyle name="Percent 7 2 4 3" xfId="1143"/>
    <cellStyle name="Percent 7 2 5" xfId="1144"/>
    <cellStyle name="Percent 7 2 5 2" xfId="1145"/>
    <cellStyle name="Percent 7 2 6" xfId="1146"/>
    <cellStyle name="Percent 7 3" xfId="1147"/>
    <cellStyle name="Percent 7 4" xfId="1148"/>
    <cellStyle name="Percent 7 5" xfId="1149"/>
    <cellStyle name="Percent 7 6" xfId="1150"/>
    <cellStyle name="Percent 8" xfId="1151"/>
    <cellStyle name="Percent 8 2" xfId="1152"/>
    <cellStyle name="Percent 8 3" xfId="1153"/>
    <cellStyle name="Percent 8 4" xfId="1154"/>
    <cellStyle name="Percent 9" xfId="1155"/>
    <cellStyle name="Percent 9 2" xfId="1156"/>
    <cellStyle name="Percent 9 3" xfId="1157"/>
    <cellStyle name="Percent 9 4" xfId="1158"/>
    <cellStyle name="PSChar" xfId="1159"/>
    <cellStyle name="PSChar 2" xfId="1160"/>
    <cellStyle name="PSChar 2 2" xfId="1161"/>
    <cellStyle name="PSChar 3" xfId="1162"/>
    <cellStyle name="PSChar 4" xfId="1163"/>
    <cellStyle name="PSChar 4 2" xfId="1164"/>
    <cellStyle name="PSChar 5" xfId="1165"/>
    <cellStyle name="PSChar 5 2" xfId="1166"/>
    <cellStyle name="PSDate" xfId="1167"/>
    <cellStyle name="PSDate 2" xfId="1168"/>
    <cellStyle name="PSDate 3" xfId="1169"/>
    <cellStyle name="PSDate 4" xfId="1170"/>
    <cellStyle name="PSDate 4 2" xfId="1171"/>
    <cellStyle name="PSDate 5" xfId="1172"/>
    <cellStyle name="PSDate 5 2" xfId="1173"/>
    <cellStyle name="PSDec" xfId="1174"/>
    <cellStyle name="PSDec 2" xfId="1175"/>
    <cellStyle name="PSDec 3" xfId="1176"/>
    <cellStyle name="PSDec 4" xfId="1177"/>
    <cellStyle name="PSDec 4 2" xfId="1178"/>
    <cellStyle name="PSDec 5" xfId="1179"/>
    <cellStyle name="PSDec 5 2" xfId="1180"/>
    <cellStyle name="PSdesc" xfId="1181"/>
    <cellStyle name="PSdesc 2" xfId="1182"/>
    <cellStyle name="PSHeading" xfId="1183"/>
    <cellStyle name="PSHeading 2" xfId="1184"/>
    <cellStyle name="PSHeading 3" xfId="1185"/>
    <cellStyle name="PSHeading 4" xfId="1186"/>
    <cellStyle name="PSHeading 5" xfId="1187"/>
    <cellStyle name="PSHeading 5 2" xfId="1188"/>
    <cellStyle name="PSHeading 6" xfId="1189"/>
    <cellStyle name="PSHeading 6 2" xfId="1190"/>
    <cellStyle name="PSInt" xfId="1191"/>
    <cellStyle name="PSInt 2" xfId="1192"/>
    <cellStyle name="PSInt 3" xfId="1193"/>
    <cellStyle name="PSInt 4" xfId="1194"/>
    <cellStyle name="PSInt 4 2" xfId="1195"/>
    <cellStyle name="PSInt 5" xfId="1196"/>
    <cellStyle name="PSInt 5 2" xfId="1197"/>
    <cellStyle name="PSSpacer" xfId="1198"/>
    <cellStyle name="PSSpacer 2" xfId="1199"/>
    <cellStyle name="PSSpacer 3" xfId="1200"/>
    <cellStyle name="PSSpacer 3 2" xfId="1201"/>
    <cellStyle name="PStest" xfId="1202"/>
    <cellStyle name="PStest 2" xfId="1203"/>
    <cellStyle name="R00A" xfId="1204"/>
    <cellStyle name="R00B" xfId="1205"/>
    <cellStyle name="R00L" xfId="1206"/>
    <cellStyle name="R01A" xfId="1207"/>
    <cellStyle name="R01B" xfId="1208"/>
    <cellStyle name="R01H" xfId="1209"/>
    <cellStyle name="R01L" xfId="1210"/>
    <cellStyle name="R02A" xfId="1211"/>
    <cellStyle name="R02B" xfId="1212"/>
    <cellStyle name="R02B 2" xfId="1213"/>
    <cellStyle name="R02H" xfId="1214"/>
    <cellStyle name="R02L" xfId="1215"/>
    <cellStyle name="R03A" xfId="1216"/>
    <cellStyle name="R03B" xfId="1217"/>
    <cellStyle name="R03B 2" xfId="1218"/>
    <cellStyle name="R03H" xfId="1219"/>
    <cellStyle name="R03L" xfId="1220"/>
    <cellStyle name="R04A" xfId="1221"/>
    <cellStyle name="R04B" xfId="1222"/>
    <cellStyle name="R04B 2" xfId="1223"/>
    <cellStyle name="R04H" xfId="1224"/>
    <cellStyle name="R04L" xfId="1225"/>
    <cellStyle name="R05A" xfId="1226"/>
    <cellStyle name="R05B" xfId="1227"/>
    <cellStyle name="R05B 2" xfId="1228"/>
    <cellStyle name="R05H" xfId="1229"/>
    <cellStyle name="R05L" xfId="1230"/>
    <cellStyle name="R05L 2" xfId="1231"/>
    <cellStyle name="R06A" xfId="1232"/>
    <cellStyle name="R06B" xfId="1233"/>
    <cellStyle name="R06B 2" xfId="1234"/>
    <cellStyle name="R06H" xfId="1235"/>
    <cellStyle name="R06L" xfId="1236"/>
    <cellStyle name="R07A" xfId="1237"/>
    <cellStyle name="R07B" xfId="1238"/>
    <cellStyle name="R07B 2" xfId="1239"/>
    <cellStyle name="R07H" xfId="1240"/>
    <cellStyle name="R07L" xfId="1241"/>
    <cellStyle name="Title" xfId="1242" builtinId="15" customBuiltin="1"/>
    <cellStyle name="Title 2" xfId="1243"/>
    <cellStyle name="Title 2 2" xfId="1244"/>
    <cellStyle name="Title 2 3" xfId="1245"/>
    <cellStyle name="Title 2 4" xfId="1246"/>
    <cellStyle name="Total" xfId="1247" builtinId="25" customBuiltin="1"/>
    <cellStyle name="Total 2" xfId="1248"/>
    <cellStyle name="Total 2 2" xfId="1249"/>
    <cellStyle name="Total 2 3" xfId="1250"/>
    <cellStyle name="Total 2 4" xfId="1251"/>
    <cellStyle name="Total 2 5" xfId="1252"/>
    <cellStyle name="Total 3" xfId="1253"/>
    <cellStyle name="Total 3 2" xfId="1254"/>
    <cellStyle name="Warning Text" xfId="1255" builtinId="11" customBuiltin="1"/>
    <cellStyle name="Warning Text 2" xfId="1256"/>
    <cellStyle name="Warning Text 2 2" xfId="1257"/>
    <cellStyle name="Warning Text 2 3" xfId="1258"/>
    <cellStyle name="Warning Text 2 4" xfId="1259"/>
    <cellStyle name="Warning Text 2 5" xfId="1260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/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/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W179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A17" sqref="A17"/>
    </sheetView>
  </sheetViews>
  <sheetFormatPr defaultColWidth="8.7265625" defaultRowHeight="12.75" customHeight="1"/>
  <cols>
    <col min="1" max="1" width="7.453125" style="183" customWidth="1"/>
    <col min="2" max="2" width="7" style="183" bestFit="1" customWidth="1"/>
    <col min="3" max="3" width="45.7265625" style="183" customWidth="1"/>
    <col min="4" max="4" width="9.26953125" style="183" customWidth="1"/>
    <col min="5" max="7" width="15.453125" style="183" bestFit="1" customWidth="1"/>
    <col min="8" max="8" width="3.26953125" style="183" customWidth="1"/>
    <col min="9" max="9" width="18.7265625" style="183" bestFit="1" customWidth="1"/>
    <col min="10" max="10" width="13" style="183" customWidth="1"/>
    <col min="11" max="11" width="13.54296875" style="183" customWidth="1"/>
    <col min="12" max="12" width="15.26953125" style="183" customWidth="1"/>
    <col min="13" max="13" width="2.453125" style="183" customWidth="1"/>
    <col min="14" max="14" width="6.26953125" style="183" customWidth="1"/>
    <col min="15" max="15" width="7.54296875" style="183" customWidth="1"/>
    <col min="16" max="16" width="10.7265625" style="183" customWidth="1"/>
    <col min="17" max="17" width="11.1796875" style="183" bestFit="1" customWidth="1"/>
    <col min="18" max="18" width="18.54296875" style="183" customWidth="1"/>
    <col min="19" max="19" width="2.453125" style="183" customWidth="1"/>
    <col min="20" max="20" width="19.1796875" style="183" bestFit="1" customWidth="1"/>
    <col min="21" max="21" width="8.7265625" style="183"/>
    <col min="22" max="22" width="16.7265625" style="183" customWidth="1"/>
    <col min="23" max="16384" width="8.7265625" style="183"/>
  </cols>
  <sheetData>
    <row r="1" spans="1:23" ht="15.5">
      <c r="H1" s="184" t="s">
        <v>166</v>
      </c>
      <c r="U1" s="183">
        <v>2021</v>
      </c>
    </row>
    <row r="2" spans="1:23" ht="15.5">
      <c r="H2" s="185" t="s">
        <v>167</v>
      </c>
    </row>
    <row r="3" spans="1:23" ht="15.5">
      <c r="H3" s="186" t="str">
        <f>"For Calendar Year "&amp;U1-1&amp;" and Projected Year "&amp;U1</f>
        <v>For Calendar Year 2020 and Projected Year 2021</v>
      </c>
    </row>
    <row r="4" spans="1:23" ht="15.5">
      <c r="H4" s="187"/>
    </row>
    <row r="5" spans="1:23" ht="15.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 ht="12.5">
      <c r="D8" s="191"/>
    </row>
    <row r="9" spans="1:23" ht="12.5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68" t="str">
        <f>"Projected ARR For "&amp;U1&amp;" From WS-F"</f>
        <v>Projected ARR For 2021 From WS-F</v>
      </c>
      <c r="F13" s="668"/>
      <c r="G13" s="668"/>
      <c r="H13" s="195"/>
      <c r="I13" s="196" t="str">
        <f>"True-Up ARR CY"&amp;U1-2&amp;" From Worksheet G  (includes adjustment for SPP Collections)"</f>
        <v>True-Up ARR CY2019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69" t="str">
        <f>"Total ADJUSTED Revenue Requirement Effective
1/1/"&amp;U1&amp;""</f>
        <v>Total ADJUSTED Revenue Requirement Effective
1/1/2021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69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69"/>
      <c r="V16" s="211" t="s">
        <v>220</v>
      </c>
    </row>
    <row r="17" spans="1:23" ht="1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 ht="13">
      <c r="A18" s="214" t="s">
        <v>190</v>
      </c>
      <c r="B18" s="192" t="s">
        <v>191</v>
      </c>
      <c r="C18" s="215" t="str">
        <f t="shared" ref="C18:F37" ca="1" si="0">INDIRECT("'"&amp; $A18 &amp; "'!" &amp;C$100)</f>
        <v>Arsenal Hill Auto xfmr &amp; AH to Water Works line</v>
      </c>
      <c r="D18" s="216">
        <f t="shared" ca="1" si="0"/>
        <v>2009</v>
      </c>
      <c r="E18" s="665">
        <f ca="1">INDIRECT("'"&amp; $A18 &amp; "'!" &amp;E$100)</f>
        <v>1775013.5722575998</v>
      </c>
      <c r="F18" s="218">
        <f t="shared" ca="1" si="0"/>
        <v>0</v>
      </c>
      <c r="G18" s="218">
        <f t="shared" ref="G18:G23" ca="1" si="1">+E18+F18</f>
        <v>1775013.5722575998</v>
      </c>
      <c r="H18" s="219"/>
      <c r="I18" s="220">
        <f ca="1">INDIRECT("'"&amp; $A18 &amp; "'!" &amp;I$100)</f>
        <v>107996.82775600185</v>
      </c>
      <c r="J18" s="221">
        <v>1859982.8093159483</v>
      </c>
      <c r="K18" s="221">
        <v>2068827.8995426348</v>
      </c>
      <c r="L18" s="217">
        <f t="shared" ref="L18:L42" si="2">+J18-K18</f>
        <v>-208845.09022668656</v>
      </c>
      <c r="M18" s="217"/>
      <c r="N18" s="218">
        <v>0</v>
      </c>
      <c r="O18" s="218">
        <v>0</v>
      </c>
      <c r="P18" s="218">
        <f t="shared" ref="P18:P23" si="3">+N18-O18</f>
        <v>0</v>
      </c>
      <c r="Q18" s="217">
        <f t="shared" ref="Q18:Q49" ca="1" si="4">+V18/$V$93 * $Q$93</f>
        <v>-10370.072083162926</v>
      </c>
      <c r="R18" s="222">
        <f ca="1">I18+L18+P18+Q18</f>
        <v>-111218.33455384764</v>
      </c>
      <c r="S18" s="222"/>
      <c r="T18" s="223">
        <f t="shared" ref="T18:T42" ca="1" si="5">+G18+R18</f>
        <v>1663795.2377037522</v>
      </c>
      <c r="V18" s="224">
        <f ca="1">+I18+L18+P18</f>
        <v>-100848.26247068471</v>
      </c>
      <c r="W18" s="183" t="str">
        <f>A18</f>
        <v>S.001</v>
      </c>
    </row>
    <row r="19" spans="1:23" ht="1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665">
        <f t="shared" ca="1" si="0"/>
        <v>812639.88121443952</v>
      </c>
      <c r="F19" s="218">
        <f t="shared" ca="1" si="0"/>
        <v>0</v>
      </c>
      <c r="G19" s="218">
        <f t="shared" ca="1" si="1"/>
        <v>812639.88121443952</v>
      </c>
      <c r="H19" s="219"/>
      <c r="I19" s="220">
        <f t="shared" ref="I19:I82" ca="1" si="6">INDIRECT("'"&amp; $A19 &amp; "'!" &amp;I$100)</f>
        <v>59115.635353361722</v>
      </c>
      <c r="J19" s="221">
        <v>869507.32408644445</v>
      </c>
      <c r="K19" s="221">
        <v>967138.51435447868</v>
      </c>
      <c r="L19" s="217">
        <f t="shared" si="2"/>
        <v>-97631.190268034232</v>
      </c>
      <c r="M19" s="217"/>
      <c r="N19" s="218">
        <v>0</v>
      </c>
      <c r="O19" s="218">
        <v>0</v>
      </c>
      <c r="P19" s="218">
        <f t="shared" si="3"/>
        <v>0</v>
      </c>
      <c r="Q19" s="217">
        <f t="shared" ca="1" si="4"/>
        <v>-3960.4954116515105</v>
      </c>
      <c r="R19" s="222">
        <f t="shared" ref="R19:R42" ca="1" si="7">I19+L19+P19+Q19</f>
        <v>-42476.050326324017</v>
      </c>
      <c r="S19" s="222"/>
      <c r="T19" s="225">
        <f t="shared" ca="1" si="5"/>
        <v>770163.83088811545</v>
      </c>
      <c r="V19" s="224">
        <f t="shared" ref="V19:V37" ca="1" si="8">+I19+L19+P19</f>
        <v>-38515.55491467251</v>
      </c>
      <c r="W19" s="183" t="str">
        <f t="shared" ref="W19:W37" si="9">A19</f>
        <v>S.002</v>
      </c>
    </row>
    <row r="20" spans="1:23" ht="2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665">
        <f t="shared" ca="1" si="0"/>
        <v>1377504.6658858405</v>
      </c>
      <c r="F20" s="218">
        <f t="shared" ca="1" si="0"/>
        <v>0</v>
      </c>
      <c r="G20" s="218">
        <f t="shared" ca="1" si="1"/>
        <v>1377504.6658858405</v>
      </c>
      <c r="H20" s="219"/>
      <c r="I20" s="220">
        <f t="shared" ca="1" si="6"/>
        <v>69261.110784968827</v>
      </c>
      <c r="J20" s="221">
        <v>1421041.1019775618</v>
      </c>
      <c r="K20" s="221">
        <v>1580600.3493382838</v>
      </c>
      <c r="L20" s="217">
        <f t="shared" si="2"/>
        <v>-159559.24736072193</v>
      </c>
      <c r="M20" s="217"/>
      <c r="N20" s="218">
        <v>0</v>
      </c>
      <c r="O20" s="218">
        <v>0</v>
      </c>
      <c r="P20" s="218">
        <f t="shared" si="3"/>
        <v>0</v>
      </c>
      <c r="Q20" s="217">
        <f t="shared" ca="1" si="4"/>
        <v>-9285.2188260362873</v>
      </c>
      <c r="R20" s="222">
        <f t="shared" ca="1" si="7"/>
        <v>-99583.355401789391</v>
      </c>
      <c r="S20" s="222"/>
      <c r="T20" s="225">
        <f t="shared" ca="1" si="5"/>
        <v>1277921.3104840512</v>
      </c>
      <c r="V20" s="224">
        <f t="shared" ca="1" si="8"/>
        <v>-90298.136575753102</v>
      </c>
      <c r="W20" s="183" t="str">
        <f t="shared" si="9"/>
        <v>S.003</v>
      </c>
    </row>
    <row r="21" spans="1:23" ht="1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665">
        <f t="shared" ca="1" si="0"/>
        <v>1156132.318517738</v>
      </c>
      <c r="F21" s="218">
        <f t="shared" ca="1" si="0"/>
        <v>0</v>
      </c>
      <c r="G21" s="218">
        <f t="shared" ca="1" si="1"/>
        <v>1156132.318517738</v>
      </c>
      <c r="H21" s="219"/>
      <c r="I21" s="220">
        <f t="shared" ca="1" si="6"/>
        <v>61085.43464915338</v>
      </c>
      <c r="J21" s="221">
        <v>1197703.4489377341</v>
      </c>
      <c r="K21" s="221">
        <v>1332185.597700285</v>
      </c>
      <c r="L21" s="217">
        <f t="shared" si="2"/>
        <v>-134482.1487625509</v>
      </c>
      <c r="M21" s="217"/>
      <c r="N21" s="218">
        <v>0</v>
      </c>
      <c r="O21" s="218">
        <v>0</v>
      </c>
      <c r="P21" s="218">
        <f t="shared" si="3"/>
        <v>0</v>
      </c>
      <c r="Q21" s="217">
        <f t="shared" ca="1" si="4"/>
        <v>-7547.2714886335734</v>
      </c>
      <c r="R21" s="222">
        <f t="shared" ca="1" si="7"/>
        <v>-80943.985602031098</v>
      </c>
      <c r="S21" s="222"/>
      <c r="T21" s="225">
        <f t="shared" ca="1" si="5"/>
        <v>1075188.332915707</v>
      </c>
      <c r="V21" s="224">
        <f t="shared" ca="1" si="8"/>
        <v>-73396.714113397524</v>
      </c>
      <c r="W21" s="183" t="str">
        <f t="shared" si="9"/>
        <v>S.004</v>
      </c>
    </row>
    <row r="22" spans="1:23" ht="2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665">
        <f t="shared" ca="1" si="0"/>
        <v>299544.98950255034</v>
      </c>
      <c r="F22" s="218">
        <f t="shared" ca="1" si="0"/>
        <v>0</v>
      </c>
      <c r="G22" s="218">
        <f t="shared" ca="1" si="1"/>
        <v>299544.98950255034</v>
      </c>
      <c r="H22" s="219"/>
      <c r="I22" s="220">
        <f t="shared" ca="1" si="6"/>
        <v>18190.985469745472</v>
      </c>
      <c r="J22" s="221">
        <v>313826.85369485198</v>
      </c>
      <c r="K22" s="221">
        <v>349064.3823683362</v>
      </c>
      <c r="L22" s="217">
        <f t="shared" si="2"/>
        <v>-35237.528673484223</v>
      </c>
      <c r="M22" s="217"/>
      <c r="N22" s="218">
        <v>0</v>
      </c>
      <c r="O22" s="218">
        <v>0</v>
      </c>
      <c r="P22" s="218">
        <f t="shared" si="3"/>
        <v>0</v>
      </c>
      <c r="Q22" s="217">
        <f t="shared" ca="1" si="4"/>
        <v>-1752.8698805585054</v>
      </c>
      <c r="R22" s="222">
        <f t="shared" ca="1" si="7"/>
        <v>-18799.413084297255</v>
      </c>
      <c r="S22" s="222"/>
      <c r="T22" s="225">
        <f t="shared" ca="1" si="5"/>
        <v>280745.57641825307</v>
      </c>
      <c r="V22" s="224">
        <f t="shared" ca="1" si="8"/>
        <v>-17046.543203738751</v>
      </c>
      <c r="W22" s="183" t="str">
        <f t="shared" si="9"/>
        <v>S.005</v>
      </c>
    </row>
    <row r="23" spans="1:23" ht="1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665">
        <f t="shared" ca="1" si="0"/>
        <v>3822237.7831762447</v>
      </c>
      <c r="F23" s="218">
        <f t="shared" ca="1" si="0"/>
        <v>0</v>
      </c>
      <c r="G23" s="218">
        <f t="shared" ca="1" si="1"/>
        <v>3822237.7831762447</v>
      </c>
      <c r="H23" s="219"/>
      <c r="I23" s="220">
        <f t="shared" ca="1" si="6"/>
        <v>263553.51059425529</v>
      </c>
      <c r="J23" s="221">
        <v>4044000.7577381926</v>
      </c>
      <c r="K23" s="221">
        <v>4498074.6872909237</v>
      </c>
      <c r="L23" s="217">
        <f t="shared" si="2"/>
        <v>-454073.9295527311</v>
      </c>
      <c r="M23" s="217"/>
      <c r="N23" s="218">
        <v>0</v>
      </c>
      <c r="O23" s="218">
        <v>0</v>
      </c>
      <c r="P23" s="218">
        <f t="shared" si="3"/>
        <v>0</v>
      </c>
      <c r="Q23" s="217">
        <f t="shared" ca="1" si="4"/>
        <v>-19590.922337289729</v>
      </c>
      <c r="R23" s="222">
        <f t="shared" ca="1" si="7"/>
        <v>-210111.34129576554</v>
      </c>
      <c r="S23" s="222"/>
      <c r="T23" s="225">
        <f t="shared" ca="1" si="5"/>
        <v>3612126.441880479</v>
      </c>
      <c r="U23" s="227"/>
      <c r="V23" s="224">
        <f t="shared" ca="1" si="8"/>
        <v>-190520.41895847581</v>
      </c>
      <c r="W23" s="227" t="str">
        <f t="shared" si="9"/>
        <v>S.006</v>
      </c>
    </row>
    <row r="24" spans="1:23" ht="1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665">
        <f t="shared" ca="1" si="0"/>
        <v>7688.3465352590638</v>
      </c>
      <c r="F24" s="218">
        <f t="shared" ca="1" si="0"/>
        <v>0</v>
      </c>
      <c r="G24" s="218">
        <f t="shared" ref="G24:G36" ca="1" si="10">+E24+F24</f>
        <v>7688.3465352590638</v>
      </c>
      <c r="H24" s="219"/>
      <c r="I24" s="220">
        <f t="shared" ca="1" si="6"/>
        <v>482.64230589004364</v>
      </c>
      <c r="J24" s="221">
        <v>8090.735338367831</v>
      </c>
      <c r="K24" s="221">
        <v>8999.1901602503513</v>
      </c>
      <c r="L24" s="217">
        <f t="shared" si="2"/>
        <v>-908.45482188252026</v>
      </c>
      <c r="M24" s="217"/>
      <c r="N24" s="218">
        <v>0</v>
      </c>
      <c r="O24" s="218">
        <v>0</v>
      </c>
      <c r="P24" s="218">
        <f t="shared" ref="P24:P36" si="11">+N24-O24</f>
        <v>0</v>
      </c>
      <c r="Q24" s="217">
        <f t="shared" ca="1" si="4"/>
        <v>-43.785647631148208</v>
      </c>
      <c r="R24" s="222">
        <f t="shared" ca="1" si="7"/>
        <v>-469.59816362362483</v>
      </c>
      <c r="S24" s="228" t="s">
        <v>266</v>
      </c>
      <c r="T24" s="225">
        <f t="shared" ca="1" si="5"/>
        <v>7218.7483716354391</v>
      </c>
      <c r="V24" s="224">
        <f t="shared" ca="1" si="8"/>
        <v>-425.81251599247662</v>
      </c>
      <c r="W24" s="183" t="str">
        <f t="shared" si="9"/>
        <v>S.007</v>
      </c>
    </row>
    <row r="25" spans="1:23" ht="2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665">
        <f t="shared" ca="1" si="0"/>
        <v>936760.6470922255</v>
      </c>
      <c r="F25" s="218">
        <f t="shared" ca="1" si="0"/>
        <v>0</v>
      </c>
      <c r="G25" s="218">
        <f t="shared" ca="1" si="10"/>
        <v>936760.6470922255</v>
      </c>
      <c r="H25" s="219"/>
      <c r="I25" s="220">
        <f t="shared" ca="1" si="6"/>
        <v>64371.460830212571</v>
      </c>
      <c r="J25" s="221">
        <v>996152.59458579135</v>
      </c>
      <c r="K25" s="221">
        <v>1108003.939369096</v>
      </c>
      <c r="L25" s="217">
        <f t="shared" si="2"/>
        <v>-111851.34478330461</v>
      </c>
      <c r="M25" s="217"/>
      <c r="N25" s="218">
        <v>0</v>
      </c>
      <c r="O25" s="218">
        <v>0</v>
      </c>
      <c r="P25" s="218">
        <f t="shared" si="11"/>
        <v>0</v>
      </c>
      <c r="Q25" s="217">
        <f t="shared" ca="1" si="4"/>
        <v>-4882.2836113502763</v>
      </c>
      <c r="R25" s="222">
        <f t="shared" ca="1" si="7"/>
        <v>-52362.167564442316</v>
      </c>
      <c r="S25" s="222"/>
      <c r="T25" s="225">
        <f t="shared" ca="1" si="5"/>
        <v>884398.47952778323</v>
      </c>
      <c r="V25" s="224">
        <f t="shared" ca="1" si="8"/>
        <v>-47479.883953092038</v>
      </c>
      <c r="W25" s="183" t="str">
        <f t="shared" si="9"/>
        <v>S.008</v>
      </c>
    </row>
    <row r="26" spans="1:23" ht="2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665">
        <f t="shared" ca="1" si="0"/>
        <v>277475.96380868781</v>
      </c>
      <c r="F26" s="218">
        <f t="shared" ca="1" si="0"/>
        <v>0</v>
      </c>
      <c r="G26" s="218">
        <f t="shared" ca="1" si="10"/>
        <v>277475.96380868781</v>
      </c>
      <c r="H26" s="219"/>
      <c r="I26" s="220">
        <f t="shared" ca="1" si="6"/>
        <v>13849.084199645091</v>
      </c>
      <c r="J26" s="221">
        <v>286568.82971960452</v>
      </c>
      <c r="K26" s="221">
        <v>318745.73630131508</v>
      </c>
      <c r="L26" s="217">
        <f t="shared" si="2"/>
        <v>-32176.906581710558</v>
      </c>
      <c r="M26" s="217"/>
      <c r="N26" s="218">
        <v>0</v>
      </c>
      <c r="O26" s="218">
        <v>0</v>
      </c>
      <c r="P26" s="218">
        <f t="shared" si="11"/>
        <v>0</v>
      </c>
      <c r="Q26" s="217">
        <f t="shared" ca="1" si="4"/>
        <v>-1884.6218524059746</v>
      </c>
      <c r="R26" s="222">
        <f t="shared" ca="1" si="7"/>
        <v>-20212.444234471441</v>
      </c>
      <c r="S26" s="222"/>
      <c r="T26" s="225">
        <f t="shared" ca="1" si="5"/>
        <v>257263.51957421636</v>
      </c>
      <c r="V26" s="224">
        <f t="shared" ca="1" si="8"/>
        <v>-18327.822382065468</v>
      </c>
      <c r="W26" s="183" t="str">
        <f t="shared" si="9"/>
        <v>S.009</v>
      </c>
    </row>
    <row r="27" spans="1:23" ht="1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665">
        <f t="shared" ca="1" si="0"/>
        <v>0</v>
      </c>
      <c r="F27" s="218">
        <f t="shared" ca="1" si="0"/>
        <v>0</v>
      </c>
      <c r="G27" s="218">
        <f t="shared" ca="1" si="10"/>
        <v>0</v>
      </c>
      <c r="H27" s="219"/>
      <c r="I27" s="220">
        <f t="shared" ca="1" si="6"/>
        <v>0</v>
      </c>
      <c r="J27" s="221">
        <v>0</v>
      </c>
      <c r="K27" s="221">
        <v>0</v>
      </c>
      <c r="L27" s="217">
        <f t="shared" si="2"/>
        <v>0</v>
      </c>
      <c r="M27" s="217"/>
      <c r="N27" s="218">
        <v>0</v>
      </c>
      <c r="O27" s="218">
        <v>0</v>
      </c>
      <c r="P27" s="218">
        <f t="shared" si="11"/>
        <v>0</v>
      </c>
      <c r="Q27" s="217">
        <f t="shared" ca="1" si="4"/>
        <v>0</v>
      </c>
      <c r="R27" s="222">
        <f t="shared" ca="1" si="7"/>
        <v>0</v>
      </c>
      <c r="S27" s="222"/>
      <c r="T27" s="225">
        <f t="shared" ca="1" si="5"/>
        <v>0</v>
      </c>
      <c r="V27" s="224">
        <f t="shared" ca="1" si="8"/>
        <v>0</v>
      </c>
      <c r="W27" s="183" t="str">
        <f t="shared" si="9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665">
        <f t="shared" ca="1" si="0"/>
        <v>0</v>
      </c>
      <c r="F28" s="218">
        <f t="shared" ca="1" si="0"/>
        <v>0</v>
      </c>
      <c r="G28" s="218">
        <f t="shared" ca="1" si="10"/>
        <v>0</v>
      </c>
      <c r="H28" s="219"/>
      <c r="I28" s="220">
        <f t="shared" ca="1" si="6"/>
        <v>0</v>
      </c>
      <c r="J28" s="221">
        <v>0</v>
      </c>
      <c r="K28" s="221">
        <v>0</v>
      </c>
      <c r="L28" s="217">
        <f t="shared" si="2"/>
        <v>0</v>
      </c>
      <c r="M28" s="217"/>
      <c r="N28" s="218">
        <v>0</v>
      </c>
      <c r="O28" s="218">
        <v>0</v>
      </c>
      <c r="P28" s="218">
        <f t="shared" si="11"/>
        <v>0</v>
      </c>
      <c r="Q28" s="217">
        <f t="shared" ca="1" si="4"/>
        <v>0</v>
      </c>
      <c r="R28" s="222">
        <f t="shared" ca="1" si="7"/>
        <v>0</v>
      </c>
      <c r="S28" s="222"/>
      <c r="T28" s="225">
        <f t="shared" ca="1" si="5"/>
        <v>0</v>
      </c>
      <c r="V28" s="224">
        <f t="shared" ca="1" si="8"/>
        <v>0</v>
      </c>
      <c r="W28" s="183" t="str">
        <f t="shared" si="9"/>
        <v>S.011</v>
      </c>
    </row>
    <row r="29" spans="1:23" ht="2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665">
        <f t="shared" ca="1" si="0"/>
        <v>18119.433252882794</v>
      </c>
      <c r="F29" s="218">
        <f t="shared" ca="1" si="0"/>
        <v>0</v>
      </c>
      <c r="G29" s="218">
        <f t="shared" ca="1" si="10"/>
        <v>18119.433252882794</v>
      </c>
      <c r="H29" s="219"/>
      <c r="I29" s="220">
        <f t="shared" ca="1" si="6"/>
        <v>788.96035036972899</v>
      </c>
      <c r="J29" s="221">
        <v>18543.385373489386</v>
      </c>
      <c r="K29" s="221">
        <v>20625.498698428601</v>
      </c>
      <c r="L29" s="217">
        <f t="shared" si="2"/>
        <v>-2082.1133249392151</v>
      </c>
      <c r="M29" s="217"/>
      <c r="N29" s="218">
        <v>0</v>
      </c>
      <c r="O29" s="218">
        <v>0</v>
      </c>
      <c r="P29" s="218">
        <f t="shared" si="11"/>
        <v>0</v>
      </c>
      <c r="Q29" s="217">
        <f t="shared" ca="1" si="4"/>
        <v>-132.97293609535677</v>
      </c>
      <c r="R29" s="222">
        <f t="shared" ca="1" si="7"/>
        <v>-1426.1259106648429</v>
      </c>
      <c r="S29" s="222"/>
      <c r="T29" s="225">
        <f ca="1">+G29+R29</f>
        <v>16693.307342217951</v>
      </c>
      <c r="V29" s="224">
        <f t="shared" ca="1" si="8"/>
        <v>-1293.1529745694861</v>
      </c>
      <c r="W29" s="183" t="str">
        <f t="shared" si="9"/>
        <v>S.012</v>
      </c>
    </row>
    <row r="30" spans="1:23" ht="1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665">
        <f t="shared" ca="1" si="0"/>
        <v>553589.41331080301</v>
      </c>
      <c r="F30" s="218">
        <f t="shared" ca="1" si="0"/>
        <v>0</v>
      </c>
      <c r="G30" s="218">
        <f t="shared" ca="1" si="10"/>
        <v>553589.41331080301</v>
      </c>
      <c r="H30" s="219"/>
      <c r="I30" s="220">
        <f t="shared" ca="1" si="6"/>
        <v>36786.002079691738</v>
      </c>
      <c r="J30" s="221">
        <v>589556.38771499565</v>
      </c>
      <c r="K30" s="221">
        <v>655753.75059887092</v>
      </c>
      <c r="L30" s="217">
        <f t="shared" si="2"/>
        <v>-66197.362883875263</v>
      </c>
      <c r="M30" s="217"/>
      <c r="N30" s="218">
        <v>0</v>
      </c>
      <c r="O30" s="218">
        <v>0</v>
      </c>
      <c r="P30" s="218">
        <f t="shared" si="11"/>
        <v>0</v>
      </c>
      <c r="Q30" s="217">
        <f t="shared" ca="1" si="4"/>
        <v>-3024.3251012079145</v>
      </c>
      <c r="R30" s="222">
        <f t="shared" ca="1" si="7"/>
        <v>-32435.685905391438</v>
      </c>
      <c r="S30" s="222"/>
      <c r="T30" s="225">
        <f t="shared" ca="1" si="5"/>
        <v>521153.72740541154</v>
      </c>
      <c r="V30" s="224">
        <f t="shared" ca="1" si="8"/>
        <v>-29411.360804183525</v>
      </c>
      <c r="W30" s="183" t="str">
        <f t="shared" si="9"/>
        <v>S.013</v>
      </c>
    </row>
    <row r="31" spans="1:23" ht="1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665">
        <f t="shared" ca="1" si="0"/>
        <v>7905.1466822533876</v>
      </c>
      <c r="F31" s="218">
        <f t="shared" ca="1" si="0"/>
        <v>0</v>
      </c>
      <c r="G31" s="218">
        <f t="shared" ca="1" si="10"/>
        <v>7905.1466822533876</v>
      </c>
      <c r="H31" s="219"/>
      <c r="I31" s="220">
        <f t="shared" ca="1" si="6"/>
        <v>472.19735345196841</v>
      </c>
      <c r="J31" s="221">
        <v>8297.7078992617298</v>
      </c>
      <c r="K31" s="221">
        <v>9229.4022924660057</v>
      </c>
      <c r="L31" s="217">
        <f t="shared" si="2"/>
        <v>-931.69439320427591</v>
      </c>
      <c r="M31" s="217"/>
      <c r="N31" s="218">
        <v>0</v>
      </c>
      <c r="O31" s="218">
        <v>0</v>
      </c>
      <c r="P31" s="218">
        <f t="shared" si="11"/>
        <v>0</v>
      </c>
      <c r="Q31" s="217">
        <f t="shared" ca="1" si="4"/>
        <v>-47.249375522126996</v>
      </c>
      <c r="R31" s="222">
        <f t="shared" ca="1" si="7"/>
        <v>-506.74641527443453</v>
      </c>
      <c r="S31" s="228" t="s">
        <v>266</v>
      </c>
      <c r="T31" s="225">
        <f t="shared" ca="1" si="5"/>
        <v>7398.4002669789534</v>
      </c>
      <c r="V31" s="224">
        <f t="shared" ca="1" si="8"/>
        <v>-459.4970397523075</v>
      </c>
      <c r="W31" s="183" t="str">
        <f t="shared" si="9"/>
        <v>S.014</v>
      </c>
    </row>
    <row r="32" spans="1:23" ht="1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665">
        <f t="shared" ca="1" si="0"/>
        <v>34888.360821440634</v>
      </c>
      <c r="F32" s="218">
        <f t="shared" ca="1" si="0"/>
        <v>0</v>
      </c>
      <c r="G32" s="218">
        <f t="shared" ca="1" si="10"/>
        <v>34888.360821440634</v>
      </c>
      <c r="H32" s="219"/>
      <c r="I32" s="220">
        <f t="shared" ca="1" si="6"/>
        <v>1772.7191981203287</v>
      </c>
      <c r="J32" s="221">
        <v>36243.188451489725</v>
      </c>
      <c r="K32" s="221">
        <v>40312.694860012889</v>
      </c>
      <c r="L32" s="217">
        <f t="shared" si="2"/>
        <v>-4069.5064085231643</v>
      </c>
      <c r="M32" s="217"/>
      <c r="N32" s="218">
        <v>0</v>
      </c>
      <c r="O32" s="218">
        <v>0</v>
      </c>
      <c r="P32" s="218">
        <f t="shared" si="11"/>
        <v>0</v>
      </c>
      <c r="Q32" s="217">
        <f t="shared" ca="1" si="4"/>
        <v>-236.17510453873848</v>
      </c>
      <c r="R32" s="222">
        <f t="shared" ca="1" si="7"/>
        <v>-2532.9623149415743</v>
      </c>
      <c r="S32" s="222"/>
      <c r="T32" s="225">
        <f t="shared" ca="1" si="5"/>
        <v>32355.398506499059</v>
      </c>
      <c r="V32" s="224">
        <f t="shared" ca="1" si="8"/>
        <v>-2296.7872104028356</v>
      </c>
      <c r="W32" s="183" t="str">
        <f t="shared" si="9"/>
        <v>S.015</v>
      </c>
    </row>
    <row r="33" spans="1:23" ht="1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665">
        <f t="shared" ca="1" si="0"/>
        <v>38462.993109784969</v>
      </c>
      <c r="F33" s="218">
        <f t="shared" ca="1" si="0"/>
        <v>0</v>
      </c>
      <c r="G33" s="218">
        <f t="shared" ca="1" si="10"/>
        <v>38462.993109784969</v>
      </c>
      <c r="H33" s="219"/>
      <c r="I33" s="220">
        <f t="shared" ca="1" si="6"/>
        <v>2902.8933074765155</v>
      </c>
      <c r="J33" s="221">
        <v>41240.311806245489</v>
      </c>
      <c r="K33" s="221">
        <v>45870.911937071214</v>
      </c>
      <c r="L33" s="217">
        <f t="shared" si="2"/>
        <v>-4630.6001308257255</v>
      </c>
      <c r="M33" s="217"/>
      <c r="N33" s="218">
        <v>0</v>
      </c>
      <c r="O33" s="218">
        <v>0</v>
      </c>
      <c r="P33" s="218">
        <f t="shared" si="11"/>
        <v>0</v>
      </c>
      <c r="Q33" s="217">
        <f t="shared" ca="1" si="4"/>
        <v>-177.65744156387248</v>
      </c>
      <c r="R33" s="222">
        <f t="shared" ca="1" si="7"/>
        <v>-1905.3642649130825</v>
      </c>
      <c r="S33" s="222"/>
      <c r="T33" s="225">
        <f t="shared" ca="1" si="5"/>
        <v>36557.628844871884</v>
      </c>
      <c r="V33" s="224">
        <f t="shared" ca="1" si="8"/>
        <v>-1727.70682334921</v>
      </c>
      <c r="W33" s="183" t="str">
        <f t="shared" si="9"/>
        <v>S.016</v>
      </c>
    </row>
    <row r="34" spans="1:23" ht="1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665">
        <f t="shared" ca="1" si="0"/>
        <v>190284.42796565729</v>
      </c>
      <c r="F34" s="218">
        <f t="shared" ca="1" si="0"/>
        <v>0</v>
      </c>
      <c r="G34" s="218">
        <f t="shared" ca="1" si="10"/>
        <v>190284.42796565729</v>
      </c>
      <c r="H34" s="219"/>
      <c r="I34" s="220">
        <f t="shared" ca="1" si="6"/>
        <v>9771.1193907857232</v>
      </c>
      <c r="J34" s="221">
        <v>197092.68799062626</v>
      </c>
      <c r="K34" s="221">
        <v>219222.91414124359</v>
      </c>
      <c r="L34" s="217">
        <f t="shared" si="2"/>
        <v>-22130.226150617324</v>
      </c>
      <c r="M34" s="217"/>
      <c r="N34" s="218">
        <v>0</v>
      </c>
      <c r="O34" s="218">
        <v>0</v>
      </c>
      <c r="P34" s="218">
        <f t="shared" si="11"/>
        <v>0</v>
      </c>
      <c r="Q34" s="217">
        <f t="shared" ca="1" si="4"/>
        <v>-1270.8679836721606</v>
      </c>
      <c r="R34" s="222">
        <f t="shared" ca="1" si="7"/>
        <v>-13629.974743503761</v>
      </c>
      <c r="S34" s="222"/>
      <c r="T34" s="225">
        <f t="shared" ca="1" si="5"/>
        <v>176654.45322215353</v>
      </c>
      <c r="V34" s="224">
        <f t="shared" ca="1" si="8"/>
        <v>-12359.1067598316</v>
      </c>
      <c r="W34" s="183" t="str">
        <f t="shared" si="9"/>
        <v>S.017</v>
      </c>
    </row>
    <row r="35" spans="1:23" ht="1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665">
        <f t="shared" ca="1" si="0"/>
        <v>0</v>
      </c>
      <c r="F35" s="218">
        <f t="shared" ca="1" si="0"/>
        <v>0</v>
      </c>
      <c r="G35" s="218">
        <f t="shared" ca="1" si="10"/>
        <v>0</v>
      </c>
      <c r="H35" s="219"/>
      <c r="I35" s="220">
        <f t="shared" ca="1" si="6"/>
        <v>0</v>
      </c>
      <c r="J35" s="221">
        <v>0</v>
      </c>
      <c r="K35" s="221">
        <v>0</v>
      </c>
      <c r="L35" s="217">
        <f t="shared" si="2"/>
        <v>0</v>
      </c>
      <c r="M35" s="217"/>
      <c r="N35" s="218">
        <v>0</v>
      </c>
      <c r="O35" s="218">
        <v>0</v>
      </c>
      <c r="P35" s="218">
        <f t="shared" si="11"/>
        <v>0</v>
      </c>
      <c r="Q35" s="217">
        <f t="shared" ca="1" si="4"/>
        <v>0</v>
      </c>
      <c r="R35" s="222">
        <f t="shared" ca="1" si="7"/>
        <v>0</v>
      </c>
      <c r="S35" s="222"/>
      <c r="T35" s="225">
        <f t="shared" ca="1" si="5"/>
        <v>0</v>
      </c>
      <c r="V35" s="224">
        <f t="shared" ca="1" si="8"/>
        <v>0</v>
      </c>
      <c r="W35" s="183" t="str">
        <f t="shared" si="9"/>
        <v>S.018</v>
      </c>
    </row>
    <row r="36" spans="1:23" ht="1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665">
        <f t="shared" ca="1" si="0"/>
        <v>437304.22107294126</v>
      </c>
      <c r="F36" s="218">
        <f t="shared" ca="1" si="0"/>
        <v>0</v>
      </c>
      <c r="G36" s="218">
        <f t="shared" ca="1" si="10"/>
        <v>437304.22107294126</v>
      </c>
      <c r="H36" s="219"/>
      <c r="I36" s="220">
        <f t="shared" ca="1" si="6"/>
        <v>22213.640976305527</v>
      </c>
      <c r="J36" s="221">
        <v>452165.84596562252</v>
      </c>
      <c r="K36" s="221">
        <v>502936.53934253938</v>
      </c>
      <c r="L36" s="217">
        <f t="shared" si="2"/>
        <v>-50770.693376916868</v>
      </c>
      <c r="M36" s="217"/>
      <c r="N36" s="218">
        <v>0</v>
      </c>
      <c r="O36" s="218">
        <v>0</v>
      </c>
      <c r="P36" s="218">
        <f t="shared" si="11"/>
        <v>0</v>
      </c>
      <c r="Q36" s="217">
        <f t="shared" ca="1" si="4"/>
        <v>-2936.4778789628049</v>
      </c>
      <c r="R36" s="222">
        <f t="shared" ca="1" si="7"/>
        <v>-31493.530279574145</v>
      </c>
      <c r="S36" s="222"/>
      <c r="T36" s="225">
        <f t="shared" ca="1" si="5"/>
        <v>405810.6907933671</v>
      </c>
      <c r="V36" s="224">
        <f t="shared" ca="1" si="8"/>
        <v>-28557.052400611341</v>
      </c>
      <c r="W36" s="183" t="str">
        <f t="shared" si="9"/>
        <v>S.019</v>
      </c>
    </row>
    <row r="37" spans="1:23" ht="2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665">
        <f t="shared" ca="1" si="0"/>
        <v>0</v>
      </c>
      <c r="F37" s="218">
        <f t="shared" ca="1" si="0"/>
        <v>0</v>
      </c>
      <c r="G37" s="218">
        <f t="shared" ref="G37:G42" ca="1" si="12">+E37+F37</f>
        <v>0</v>
      </c>
      <c r="H37" s="219"/>
      <c r="I37" s="220">
        <f t="shared" ca="1" si="6"/>
        <v>0</v>
      </c>
      <c r="J37" s="221">
        <v>0</v>
      </c>
      <c r="K37" s="221">
        <v>0</v>
      </c>
      <c r="L37" s="217">
        <f t="shared" si="2"/>
        <v>0</v>
      </c>
      <c r="M37" s="217"/>
      <c r="N37" s="218">
        <v>0</v>
      </c>
      <c r="O37" s="218">
        <v>0</v>
      </c>
      <c r="P37" s="218">
        <f t="shared" ref="P37:P42" si="13">+N37-O37</f>
        <v>0</v>
      </c>
      <c r="Q37" s="217">
        <f t="shared" ca="1" si="4"/>
        <v>0</v>
      </c>
      <c r="R37" s="222">
        <f t="shared" ca="1" si="7"/>
        <v>0</v>
      </c>
      <c r="S37" s="222"/>
      <c r="T37" s="225">
        <f t="shared" ca="1" si="5"/>
        <v>0</v>
      </c>
      <c r="V37" s="224">
        <f t="shared" ca="1" si="8"/>
        <v>0</v>
      </c>
      <c r="W37" s="183" t="str">
        <f t="shared" si="9"/>
        <v>S.020</v>
      </c>
    </row>
    <row r="38" spans="1:23" ht="13">
      <c r="A38" s="214" t="s">
        <v>255</v>
      </c>
      <c r="B38" s="192" t="s">
        <v>191</v>
      </c>
      <c r="C38" s="226" t="str">
        <f t="shared" ref="C38:F57" ca="1" si="14">INDIRECT("'"&amp; $A38 &amp; "'!" &amp;C$100)</f>
        <v>Reconductor 4 mi. of McNabb-Turk</v>
      </c>
      <c r="D38" s="216">
        <f t="shared" ca="1" si="14"/>
        <v>2010</v>
      </c>
      <c r="E38" s="665">
        <f t="shared" ca="1" si="14"/>
        <v>166396.00554039481</v>
      </c>
      <c r="F38" s="218">
        <f t="shared" ca="1" si="14"/>
        <v>0</v>
      </c>
      <c r="G38" s="218">
        <f t="shared" ca="1" si="12"/>
        <v>166396.00554039481</v>
      </c>
      <c r="H38" s="219"/>
      <c r="I38" s="220">
        <f t="shared" ca="1" si="6"/>
        <v>10957.882446853531</v>
      </c>
      <c r="J38" s="221">
        <v>175532.81532404348</v>
      </c>
      <c r="K38" s="221">
        <v>195242.22686832352</v>
      </c>
      <c r="L38" s="217">
        <f t="shared" si="2"/>
        <v>-19709.411544280039</v>
      </c>
      <c r="M38" s="217"/>
      <c r="N38" s="218">
        <v>0</v>
      </c>
      <c r="O38" s="218">
        <v>0</v>
      </c>
      <c r="P38" s="218">
        <f t="shared" si="13"/>
        <v>0</v>
      </c>
      <c r="Q38" s="217">
        <f t="shared" ca="1" si="4"/>
        <v>-899.90630829749477</v>
      </c>
      <c r="R38" s="222">
        <f t="shared" ca="1" si="7"/>
        <v>-9651.4354057240034</v>
      </c>
      <c r="S38" s="222"/>
      <c r="T38" s="225">
        <f t="shared" ca="1" si="5"/>
        <v>156744.57013467079</v>
      </c>
      <c r="V38" s="224">
        <f t="shared" ref="V38:V43" ca="1" si="15">+I38+L38+P38</f>
        <v>-8751.5290974265081</v>
      </c>
      <c r="W38" s="183" t="str">
        <f t="shared" ref="W38:W43" si="16">A38</f>
        <v>S.021</v>
      </c>
    </row>
    <row r="39" spans="1:23" ht="13">
      <c r="A39" s="214" t="s">
        <v>256</v>
      </c>
      <c r="B39" s="192" t="s">
        <v>191</v>
      </c>
      <c r="C39" s="226" t="str">
        <f t="shared" ca="1" si="14"/>
        <v>Longwood: r&amp;r switches, upgrade bus</v>
      </c>
      <c r="D39" s="216">
        <f t="shared" ca="1" si="14"/>
        <v>2010</v>
      </c>
      <c r="E39" s="665">
        <f t="shared" ca="1" si="14"/>
        <v>20970.763671890392</v>
      </c>
      <c r="F39" s="218">
        <f t="shared" ca="1" si="14"/>
        <v>0</v>
      </c>
      <c r="G39" s="218">
        <f t="shared" ca="1" si="12"/>
        <v>20970.763671890392</v>
      </c>
      <c r="H39" s="219"/>
      <c r="I39" s="220">
        <f t="shared" ca="1" si="6"/>
        <v>1241.8406630236932</v>
      </c>
      <c r="J39" s="221">
        <v>21894.668246815654</v>
      </c>
      <c r="K39" s="221">
        <v>24353.074820568483</v>
      </c>
      <c r="L39" s="217">
        <f t="shared" si="2"/>
        <v>-2458.406573752829</v>
      </c>
      <c r="M39" s="217"/>
      <c r="N39" s="218">
        <v>0</v>
      </c>
      <c r="O39" s="218">
        <v>0</v>
      </c>
      <c r="P39" s="218">
        <f t="shared" si="13"/>
        <v>0</v>
      </c>
      <c r="Q39" s="217">
        <f t="shared" ca="1" si="4"/>
        <v>-125.09760583973535</v>
      </c>
      <c r="R39" s="222">
        <f t="shared" ca="1" si="7"/>
        <v>-1341.663516568871</v>
      </c>
      <c r="S39" s="222"/>
      <c r="T39" s="225">
        <f t="shared" ca="1" si="5"/>
        <v>19629.100155321521</v>
      </c>
      <c r="V39" s="224">
        <f t="shared" ca="1" si="15"/>
        <v>-1216.5659107291358</v>
      </c>
      <c r="W39" s="183" t="str">
        <f t="shared" si="16"/>
        <v>S.022</v>
      </c>
    </row>
    <row r="40" spans="1:23" ht="25">
      <c r="A40" s="214" t="s">
        <v>257</v>
      </c>
      <c r="B40" s="192" t="s">
        <v>191</v>
      </c>
      <c r="C40" s="226" t="str">
        <f t="shared" ca="1" si="14"/>
        <v>Reconductor: Greggton-Lake Lamond &amp; Quitman-Westwood 69 kV lines</v>
      </c>
      <c r="D40" s="216">
        <f t="shared" ca="1" si="14"/>
        <v>2010</v>
      </c>
      <c r="E40" s="665">
        <f t="shared" ca="1" si="14"/>
        <v>488327.80853353348</v>
      </c>
      <c r="F40" s="218">
        <f t="shared" ca="1" si="14"/>
        <v>0</v>
      </c>
      <c r="G40" s="218">
        <f t="shared" ca="1" si="12"/>
        <v>488327.80853353348</v>
      </c>
      <c r="H40" s="219"/>
      <c r="I40" s="220">
        <f t="shared" ca="1" si="6"/>
        <v>29290.988241898885</v>
      </c>
      <c r="J40" s="221">
        <v>510432.43569610961</v>
      </c>
      <c r="K40" s="221">
        <v>567745.49663068168</v>
      </c>
      <c r="L40" s="217">
        <f t="shared" si="2"/>
        <v>-57313.060934572073</v>
      </c>
      <c r="M40" s="217"/>
      <c r="N40" s="218">
        <v>0</v>
      </c>
      <c r="O40" s="218">
        <v>0</v>
      </c>
      <c r="P40" s="218">
        <f t="shared" si="13"/>
        <v>0</v>
      </c>
      <c r="Q40" s="217">
        <f t="shared" ca="1" si="4"/>
        <v>-2881.4667364955681</v>
      </c>
      <c r="R40" s="222">
        <f t="shared" ca="1" si="7"/>
        <v>-30903.539429168755</v>
      </c>
      <c r="S40" s="222"/>
      <c r="T40" s="225">
        <f t="shared" ca="1" si="5"/>
        <v>457424.26910436474</v>
      </c>
      <c r="V40" s="224">
        <f t="shared" ca="1" si="15"/>
        <v>-28022.072692673188</v>
      </c>
      <c r="W40" s="183" t="str">
        <f t="shared" si="16"/>
        <v>S.023</v>
      </c>
    </row>
    <row r="41" spans="1:23" ht="25">
      <c r="A41" s="214" t="s">
        <v>258</v>
      </c>
      <c r="B41" s="192" t="s">
        <v>191</v>
      </c>
      <c r="C41" s="226" t="str">
        <f t="shared" ca="1" si="14"/>
        <v>Rebuild/reconductor Dyess-Elm Springs REC [Dyess Station-Flint Creek]</v>
      </c>
      <c r="D41" s="216">
        <f t="shared" ca="1" si="14"/>
        <v>2010</v>
      </c>
      <c r="E41" s="665">
        <f t="shared" ca="1" si="14"/>
        <v>534482.22432769614</v>
      </c>
      <c r="F41" s="218">
        <f t="shared" ca="1" si="14"/>
        <v>0</v>
      </c>
      <c r="G41" s="218">
        <f t="shared" ca="1" si="12"/>
        <v>534482.22432769614</v>
      </c>
      <c r="H41" s="219"/>
      <c r="I41" s="220">
        <f t="shared" ca="1" si="6"/>
        <v>32302.244435163098</v>
      </c>
      <c r="J41" s="221">
        <v>559076.53783471137</v>
      </c>
      <c r="K41" s="221">
        <v>621851.52123934578</v>
      </c>
      <c r="L41" s="217">
        <f t="shared" si="2"/>
        <v>-62774.983404634404</v>
      </c>
      <c r="M41" s="217"/>
      <c r="N41" s="218">
        <v>0</v>
      </c>
      <c r="O41" s="218">
        <v>0</v>
      </c>
      <c r="P41" s="218">
        <f t="shared" si="13"/>
        <v>0</v>
      </c>
      <c r="Q41" s="217">
        <f t="shared" ca="1" si="4"/>
        <v>-3133.4649893118767</v>
      </c>
      <c r="R41" s="222">
        <f t="shared" ca="1" si="7"/>
        <v>-33606.203958783182</v>
      </c>
      <c r="S41" s="222"/>
      <c r="T41" s="225">
        <f t="shared" ca="1" si="5"/>
        <v>500876.02036891296</v>
      </c>
      <c r="V41" s="224">
        <f t="shared" ca="1" si="15"/>
        <v>-30472.738969471306</v>
      </c>
      <c r="W41" s="183" t="str">
        <f t="shared" si="16"/>
        <v>S.024</v>
      </c>
    </row>
    <row r="42" spans="1:23" ht="13">
      <c r="A42" s="214" t="s">
        <v>259</v>
      </c>
      <c r="B42" s="192" t="s">
        <v>191</v>
      </c>
      <c r="C42" s="226" t="str">
        <f t="shared" ca="1" si="14"/>
        <v>Replace switch at Diana*</v>
      </c>
      <c r="D42" s="216">
        <f t="shared" ca="1" si="14"/>
        <v>2010</v>
      </c>
      <c r="E42" s="665">
        <f t="shared" ca="1" si="14"/>
        <v>9172.5497891198665</v>
      </c>
      <c r="F42" s="218">
        <f t="shared" ca="1" si="14"/>
        <v>0</v>
      </c>
      <c r="G42" s="218">
        <f t="shared" ca="1" si="12"/>
        <v>9172.5497891198665</v>
      </c>
      <c r="H42" s="219"/>
      <c r="I42" s="220">
        <f t="shared" ca="1" si="6"/>
        <v>541.21860265865871</v>
      </c>
      <c r="J42" s="221">
        <v>9562.3894089431233</v>
      </c>
      <c r="K42" s="221">
        <v>10636.086471567</v>
      </c>
      <c r="L42" s="217">
        <f t="shared" si="2"/>
        <v>-1073.6970626238763</v>
      </c>
      <c r="M42" s="217"/>
      <c r="N42" s="218">
        <v>0</v>
      </c>
      <c r="O42" s="218">
        <v>0</v>
      </c>
      <c r="P42" s="218">
        <f t="shared" si="13"/>
        <v>0</v>
      </c>
      <c r="Q42" s="217">
        <f t="shared" ca="1" si="4"/>
        <v>-54.753942976221509</v>
      </c>
      <c r="R42" s="222">
        <f t="shared" ca="1" si="7"/>
        <v>-587.23240294143909</v>
      </c>
      <c r="S42" s="228" t="s">
        <v>266</v>
      </c>
      <c r="T42" s="225">
        <f t="shared" ca="1" si="5"/>
        <v>8585.3173861784271</v>
      </c>
      <c r="V42" s="224">
        <f t="shared" ca="1" si="15"/>
        <v>-532.47845996521755</v>
      </c>
      <c r="W42" s="183" t="str">
        <f t="shared" si="16"/>
        <v>S.025</v>
      </c>
    </row>
    <row r="43" spans="1:23" ht="13">
      <c r="A43" s="214" t="s">
        <v>274</v>
      </c>
      <c r="B43" s="192" t="s">
        <v>191</v>
      </c>
      <c r="C43" s="226" t="str">
        <f t="shared" ca="1" si="14"/>
        <v>Whitney repl CB and Switches</v>
      </c>
      <c r="D43" s="216">
        <f t="shared" ca="1" si="14"/>
        <v>2011</v>
      </c>
      <c r="E43" s="665">
        <f t="shared" ca="1" si="14"/>
        <v>26366.872043271276</v>
      </c>
      <c r="F43" s="218">
        <f t="shared" ca="1" si="14"/>
        <v>0</v>
      </c>
      <c r="G43" s="218">
        <f ca="1">+E43+F43</f>
        <v>26366.872043271276</v>
      </c>
      <c r="H43" s="219"/>
      <c r="I43" s="220">
        <f t="shared" ca="1" si="6"/>
        <v>1230.2651982613825</v>
      </c>
      <c r="J43" s="221">
        <v>26922.471517840524</v>
      </c>
      <c r="K43" s="221">
        <v>29945.416657498372</v>
      </c>
      <c r="L43" s="217">
        <f>+J43-K43</f>
        <v>-3022.9451396578479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4"/>
        <v>-184.33852759461845</v>
      </c>
      <c r="R43" s="222">
        <f ca="1">I43+L43+P43+Q43</f>
        <v>-1977.0184689910839</v>
      </c>
      <c r="S43" s="228" t="s">
        <v>266</v>
      </c>
      <c r="T43" s="225">
        <f ca="1">+G43+R43</f>
        <v>24389.853574280191</v>
      </c>
      <c r="V43" s="224">
        <f t="shared" ca="1" si="15"/>
        <v>-1792.6799413964654</v>
      </c>
      <c r="W43" s="183" t="str">
        <f t="shared" si="16"/>
        <v>S.026</v>
      </c>
    </row>
    <row r="44" spans="1:23" ht="13">
      <c r="A44" s="214" t="s">
        <v>288</v>
      </c>
      <c r="B44" s="192" t="s">
        <v>191</v>
      </c>
      <c r="C44" s="226" t="str">
        <f t="shared" ca="1" si="14"/>
        <v>Linwood - Powell Street 138 kV</v>
      </c>
      <c r="D44" s="216">
        <f t="shared" ca="1" si="14"/>
        <v>2012</v>
      </c>
      <c r="E44" s="665">
        <f t="shared" ca="1" si="14"/>
        <v>45062.451608216499</v>
      </c>
      <c r="F44" s="218">
        <f t="shared" ca="1" si="14"/>
        <v>0</v>
      </c>
      <c r="G44" s="218">
        <f t="shared" ref="G44:G50" ca="1" si="17">+E44+F44</f>
        <v>45062.451608216499</v>
      </c>
      <c r="H44" s="219"/>
      <c r="I44" s="220">
        <f t="shared" ca="1" si="6"/>
        <v>2697.9546643549038</v>
      </c>
      <c r="J44" s="221">
        <v>46900.260235798924</v>
      </c>
      <c r="K44" s="221">
        <v>52166.378305031401</v>
      </c>
      <c r="L44" s="217">
        <f t="shared" ref="L44:L50" si="18">+J44-K44</f>
        <v>-5266.1180692324779</v>
      </c>
      <c r="M44" s="217"/>
      <c r="N44" s="218">
        <v>0</v>
      </c>
      <c r="O44" s="218">
        <v>0</v>
      </c>
      <c r="P44" s="218">
        <f t="shared" ref="P44:P50" si="19">+N44-O44</f>
        <v>0</v>
      </c>
      <c r="Q44" s="217">
        <f t="shared" ca="1" si="4"/>
        <v>-264.08030220315561</v>
      </c>
      <c r="R44" s="222">
        <f t="shared" ref="R44:R50" ca="1" si="20">I44+L44+P44+Q44</f>
        <v>-2832.2437070807296</v>
      </c>
      <c r="S44" s="228" t="s">
        <v>266</v>
      </c>
      <c r="T44" s="225">
        <f t="shared" ref="T44:T50" ca="1" si="21">+G44+R44</f>
        <v>42230.207901135771</v>
      </c>
      <c r="V44" s="224">
        <f t="shared" ref="V44:V50" ca="1" si="22">+I44+L44+P44</f>
        <v>-2568.1634048775741</v>
      </c>
      <c r="W44" s="183" t="str">
        <f t="shared" ref="W44:W50" si="23">A44</f>
        <v>S.027</v>
      </c>
    </row>
    <row r="45" spans="1:23" ht="13">
      <c r="A45" s="214" t="s">
        <v>289</v>
      </c>
      <c r="B45" s="192" t="s">
        <v>191</v>
      </c>
      <c r="C45" s="226" t="str">
        <f t="shared" ca="1" si="14"/>
        <v>Bloomburg-Texarkana Plant</v>
      </c>
      <c r="D45" s="216">
        <f t="shared" ca="1" si="14"/>
        <v>2012</v>
      </c>
      <c r="E45" s="665">
        <f t="shared" ca="1" si="14"/>
        <v>563524.4472824221</v>
      </c>
      <c r="F45" s="218">
        <f t="shared" ca="1" si="14"/>
        <v>0</v>
      </c>
      <c r="G45" s="218">
        <f t="shared" ca="1" si="17"/>
        <v>563524.4472824221</v>
      </c>
      <c r="H45" s="219"/>
      <c r="I45" s="220">
        <f t="shared" ca="1" si="6"/>
        <v>33850.907904740074</v>
      </c>
      <c r="J45" s="221">
        <v>586652.14814471698</v>
      </c>
      <c r="K45" s="221">
        <v>652523.41329690523</v>
      </c>
      <c r="L45" s="217">
        <f t="shared" si="18"/>
        <v>-65871.265152188251</v>
      </c>
      <c r="M45" s="217"/>
      <c r="N45" s="218">
        <v>0</v>
      </c>
      <c r="O45" s="218">
        <v>0</v>
      </c>
      <c r="P45" s="218">
        <f t="shared" si="19"/>
        <v>0</v>
      </c>
      <c r="Q45" s="217">
        <f t="shared" ca="1" si="4"/>
        <v>-3292.604202092125</v>
      </c>
      <c r="R45" s="222">
        <f t="shared" ca="1" si="20"/>
        <v>-35312.9614495403</v>
      </c>
      <c r="S45" s="228" t="s">
        <v>266</v>
      </c>
      <c r="T45" s="225">
        <f t="shared" ca="1" si="21"/>
        <v>528211.48583288176</v>
      </c>
      <c r="V45" s="224">
        <f t="shared" ca="1" si="22"/>
        <v>-32020.357247448177</v>
      </c>
      <c r="W45" s="183" t="str">
        <f t="shared" si="23"/>
        <v>S.028</v>
      </c>
    </row>
    <row r="46" spans="1:23" ht="37.5">
      <c r="A46" s="214" t="s">
        <v>290</v>
      </c>
      <c r="B46" s="192" t="s">
        <v>191</v>
      </c>
      <c r="C46" s="226" t="str">
        <f t="shared" ca="1" si="14"/>
        <v xml:space="preserve">Knox Lee - Pirkey 138 kV / Pirkey - Whitney 138 kV - Replace Breaker,  Wavetraps, and reset relays and CT's </v>
      </c>
      <c r="D46" s="216">
        <f t="shared" ca="1" si="14"/>
        <v>2012</v>
      </c>
      <c r="E46" s="665">
        <f t="shared" ca="1" si="14"/>
        <v>203899.66288933976</v>
      </c>
      <c r="F46" s="218">
        <f t="shared" ca="1" si="14"/>
        <v>0</v>
      </c>
      <c r="G46" s="218">
        <f t="shared" ca="1" si="17"/>
        <v>203899.66288933976</v>
      </c>
      <c r="H46" s="219"/>
      <c r="I46" s="220">
        <f t="shared" ca="1" si="6"/>
        <v>12037.792135010473</v>
      </c>
      <c r="J46" s="221">
        <v>211713.76500996572</v>
      </c>
      <c r="K46" s="221">
        <v>235485.69458602401</v>
      </c>
      <c r="L46" s="217">
        <f t="shared" si="18"/>
        <v>-23771.92957605829</v>
      </c>
      <c r="M46" s="217"/>
      <c r="N46" s="218">
        <v>0</v>
      </c>
      <c r="O46" s="218">
        <v>0</v>
      </c>
      <c r="P46" s="218">
        <f t="shared" si="19"/>
        <v>0</v>
      </c>
      <c r="Q46" s="217">
        <f t="shared" ca="1" si="4"/>
        <v>-1206.6033476062987</v>
      </c>
      <c r="R46" s="222">
        <f t="shared" ca="1" si="20"/>
        <v>-12940.740788654115</v>
      </c>
      <c r="S46" s="228" t="s">
        <v>266</v>
      </c>
      <c r="T46" s="225">
        <f t="shared" ca="1" si="21"/>
        <v>190958.92210068565</v>
      </c>
      <c r="V46" s="224">
        <f t="shared" ca="1" si="22"/>
        <v>-11734.137441047817</v>
      </c>
      <c r="W46" s="183" t="str">
        <f t="shared" si="23"/>
        <v>S.029</v>
      </c>
    </row>
    <row r="47" spans="1:23" ht="13">
      <c r="A47" s="214" t="s">
        <v>291</v>
      </c>
      <c r="B47" s="192" t="s">
        <v>191</v>
      </c>
      <c r="C47" s="226" t="str">
        <f t="shared" ca="1" si="14"/>
        <v>NW Texarkana - Turk 345</v>
      </c>
      <c r="D47" s="216">
        <f t="shared" ca="1" si="14"/>
        <v>2012</v>
      </c>
      <c r="E47" s="665">
        <f t="shared" ca="1" si="14"/>
        <v>5126147.0030310545</v>
      </c>
      <c r="F47" s="218">
        <f t="shared" ca="1" si="14"/>
        <v>0</v>
      </c>
      <c r="G47" s="218">
        <f t="shared" ca="1" si="17"/>
        <v>5126147.0030310545</v>
      </c>
      <c r="H47" s="219"/>
      <c r="I47" s="220">
        <f t="shared" ca="1" si="6"/>
        <v>300866.23330453411</v>
      </c>
      <c r="J47" s="221">
        <v>5323061.6802535187</v>
      </c>
      <c r="K47" s="221">
        <v>5920752.8477883488</v>
      </c>
      <c r="L47" s="217">
        <f t="shared" si="18"/>
        <v>-597691.16753483005</v>
      </c>
      <c r="M47" s="217"/>
      <c r="N47" s="218">
        <v>0</v>
      </c>
      <c r="O47" s="218">
        <v>0</v>
      </c>
      <c r="P47" s="218">
        <f t="shared" si="19"/>
        <v>0</v>
      </c>
      <c r="Q47" s="217">
        <f t="shared" ca="1" si="4"/>
        <v>-30522.052523641902</v>
      </c>
      <c r="R47" s="222">
        <f t="shared" ca="1" si="20"/>
        <v>-327346.98675393785</v>
      </c>
      <c r="S47" s="228" t="s">
        <v>266</v>
      </c>
      <c r="T47" s="225">
        <f t="shared" ca="1" si="21"/>
        <v>4798800.0162771167</v>
      </c>
      <c r="V47" s="224">
        <f t="shared" ca="1" si="22"/>
        <v>-296824.93423029594</v>
      </c>
      <c r="W47" s="183" t="str">
        <f t="shared" si="23"/>
        <v>S.030</v>
      </c>
    </row>
    <row r="48" spans="1:23" ht="25">
      <c r="A48" s="214" t="s">
        <v>292</v>
      </c>
      <c r="B48" s="192" t="s">
        <v>191</v>
      </c>
      <c r="C48" s="226" t="str">
        <f t="shared" ca="1" si="14"/>
        <v>Lone Star South - Pittsburg 138 kV - Replace Wavetraps, reset CT's and Relays</v>
      </c>
      <c r="D48" s="216">
        <f t="shared" ca="1" si="14"/>
        <v>2012</v>
      </c>
      <c r="E48" s="665">
        <f t="shared" ca="1" si="14"/>
        <v>24644.403346812211</v>
      </c>
      <c r="F48" s="218">
        <f t="shared" ca="1" si="14"/>
        <v>0</v>
      </c>
      <c r="G48" s="218">
        <f t="shared" ca="1" si="17"/>
        <v>24644.403346812211</v>
      </c>
      <c r="H48" s="219"/>
      <c r="I48" s="220">
        <f t="shared" ca="1" si="6"/>
        <v>1517.2836890777107</v>
      </c>
      <c r="J48" s="221">
        <v>25716.528807089213</v>
      </c>
      <c r="K48" s="221">
        <v>28604.066666113271</v>
      </c>
      <c r="L48" s="217">
        <f t="shared" si="18"/>
        <v>-2887.537859024058</v>
      </c>
      <c r="M48" s="217"/>
      <c r="N48" s="218">
        <v>0</v>
      </c>
      <c r="O48" s="218">
        <v>0</v>
      </c>
      <c r="P48" s="218">
        <f t="shared" si="19"/>
        <v>0</v>
      </c>
      <c r="Q48" s="217">
        <f t="shared" ca="1" si="4"/>
        <v>-140.90113370796803</v>
      </c>
      <c r="R48" s="222">
        <f t="shared" ca="1" si="20"/>
        <v>-1511.1553036543153</v>
      </c>
      <c r="S48" s="228" t="s">
        <v>266</v>
      </c>
      <c r="T48" s="225">
        <f t="shared" ca="1" si="21"/>
        <v>23133.248043157895</v>
      </c>
      <c r="V48" s="224">
        <f t="shared" ca="1" si="22"/>
        <v>-1370.2541699463472</v>
      </c>
      <c r="W48" s="183" t="str">
        <f t="shared" si="23"/>
        <v>S.031</v>
      </c>
    </row>
    <row r="49" spans="1:23" ht="13">
      <c r="A49" s="214" t="s">
        <v>293</v>
      </c>
      <c r="B49" s="192" t="s">
        <v>191</v>
      </c>
      <c r="C49" s="226" t="str">
        <f t="shared" ca="1" si="14"/>
        <v>Howell-Kilgore 69 kV rebuild</v>
      </c>
      <c r="D49" s="216">
        <f t="shared" ca="1" si="14"/>
        <v>2012</v>
      </c>
      <c r="E49" s="665">
        <f t="shared" ca="1" si="14"/>
        <v>447333.45497501275</v>
      </c>
      <c r="F49" s="218">
        <f t="shared" ca="1" si="14"/>
        <v>0</v>
      </c>
      <c r="G49" s="218">
        <f t="shared" ca="1" si="17"/>
        <v>447333.45497501275</v>
      </c>
      <c r="H49" s="219"/>
      <c r="I49" s="220">
        <f t="shared" ca="1" si="6"/>
        <v>26120.376167099981</v>
      </c>
      <c r="J49" s="221">
        <v>464456.32574775803</v>
      </c>
      <c r="K49" s="221">
        <v>516607.03529803583</v>
      </c>
      <c r="L49" s="217">
        <f t="shared" si="18"/>
        <v>-52150.709550277796</v>
      </c>
      <c r="M49" s="217"/>
      <c r="N49" s="218">
        <v>0</v>
      </c>
      <c r="O49" s="218">
        <v>0</v>
      </c>
      <c r="P49" s="218">
        <f t="shared" si="19"/>
        <v>0</v>
      </c>
      <c r="Q49" s="217">
        <f t="shared" ca="1" si="4"/>
        <v>-2676.6592395261468</v>
      </c>
      <c r="R49" s="222">
        <f t="shared" ca="1" si="20"/>
        <v>-28706.992622703961</v>
      </c>
      <c r="S49" s="228" t="s">
        <v>266</v>
      </c>
      <c r="T49" s="225">
        <f t="shared" ca="1" si="21"/>
        <v>418626.46235230879</v>
      </c>
      <c r="V49" s="224">
        <f t="shared" ca="1" si="22"/>
        <v>-26030.333383177815</v>
      </c>
      <c r="W49" s="183" t="str">
        <f t="shared" si="23"/>
        <v>S.032</v>
      </c>
    </row>
    <row r="50" spans="1:23" ht="13">
      <c r="A50" s="214" t="s">
        <v>294</v>
      </c>
      <c r="B50" s="192" t="s">
        <v>191</v>
      </c>
      <c r="C50" s="226" t="str">
        <f t="shared" ca="1" si="14"/>
        <v xml:space="preserve"> Flint Creek-Shipe Road 345 kV Line</v>
      </c>
      <c r="D50" s="216">
        <f t="shared" ca="1" si="14"/>
        <v>2012</v>
      </c>
      <c r="E50" s="665">
        <f t="shared" ca="1" si="14"/>
        <v>6555314.9493152928</v>
      </c>
      <c r="F50" s="218">
        <f t="shared" ca="1" si="14"/>
        <v>0</v>
      </c>
      <c r="G50" s="218">
        <f t="shared" ca="1" si="17"/>
        <v>6555314.9493152928</v>
      </c>
      <c r="H50" s="219"/>
      <c r="I50" s="220">
        <f t="shared" ca="1" si="6"/>
        <v>386823.6418429967</v>
      </c>
      <c r="J50" s="221">
        <v>6795116.8333871495</v>
      </c>
      <c r="K50" s="221">
        <v>7558095.2765543377</v>
      </c>
      <c r="L50" s="217">
        <f t="shared" si="18"/>
        <v>-762978.4431671882</v>
      </c>
      <c r="M50" s="217"/>
      <c r="N50" s="218">
        <v>0</v>
      </c>
      <c r="O50" s="218">
        <v>0</v>
      </c>
      <c r="P50" s="218">
        <f t="shared" si="19"/>
        <v>0</v>
      </c>
      <c r="Q50" s="217">
        <f t="shared" ref="Q50:Q81" ca="1" si="24">+V50/$V$93 * $Q$93</f>
        <v>-38679.421029128724</v>
      </c>
      <c r="R50" s="222">
        <f t="shared" ca="1" si="20"/>
        <v>-414834.22235332022</v>
      </c>
      <c r="S50" s="228" t="s">
        <v>266</v>
      </c>
      <c r="T50" s="225">
        <f t="shared" ca="1" si="21"/>
        <v>6140480.7269619722</v>
      </c>
      <c r="V50" s="224">
        <f t="shared" ca="1" si="22"/>
        <v>-376154.8013241915</v>
      </c>
      <c r="W50" s="183" t="str">
        <f t="shared" si="23"/>
        <v>S.033</v>
      </c>
    </row>
    <row r="51" spans="1:23" ht="13">
      <c r="A51" s="214" t="s">
        <v>304</v>
      </c>
      <c r="B51" s="192" t="s">
        <v>191</v>
      </c>
      <c r="C51" s="226" t="str">
        <f t="shared" ca="1" si="14"/>
        <v>Bann - LS Ordnance - Hooks 69 kV - Rebuild 7.1 mi</v>
      </c>
      <c r="D51" s="216">
        <f t="shared" ca="1" si="14"/>
        <v>2013</v>
      </c>
      <c r="E51" s="665">
        <f t="shared" ca="1" si="14"/>
        <v>943121.73103540705</v>
      </c>
      <c r="F51" s="218">
        <f t="shared" ca="1" si="14"/>
        <v>0</v>
      </c>
      <c r="G51" s="218">
        <f t="shared" ref="G51:G60" ca="1" si="25">+E51+F51</f>
        <v>943121.73103540705</v>
      </c>
      <c r="H51" s="219"/>
      <c r="I51" s="220">
        <f t="shared" ca="1" si="6"/>
        <v>55212.718079896993</v>
      </c>
      <c r="J51" s="221">
        <v>977414.63815242995</v>
      </c>
      <c r="K51" s="221">
        <v>1087162.022521483</v>
      </c>
      <c r="L51" s="217">
        <f t="shared" ref="L51:L60" si="26">+J51-K51</f>
        <v>-109747.38436905306</v>
      </c>
      <c r="M51" s="217"/>
      <c r="N51" s="218">
        <v>0</v>
      </c>
      <c r="O51" s="218">
        <v>0</v>
      </c>
      <c r="P51" s="218">
        <f t="shared" ref="P51:P60" si="27">+N51-O51</f>
        <v>0</v>
      </c>
      <c r="Q51" s="217">
        <f t="shared" ca="1" si="24"/>
        <v>-5607.7160537513028</v>
      </c>
      <c r="R51" s="222">
        <f t="shared" ref="R51:R60" ca="1" si="28">I51+L51+P51+Q51</f>
        <v>-60142.382342907375</v>
      </c>
      <c r="S51" s="228" t="s">
        <v>266</v>
      </c>
      <c r="T51" s="225">
        <f t="shared" ref="T51:T60" ca="1" si="29">+G51+R51</f>
        <v>882979.34869249968</v>
      </c>
      <c r="V51" s="224">
        <f t="shared" ref="V51:V60" ca="1" si="30">+I51+L51+P51</f>
        <v>-54534.66628915607</v>
      </c>
      <c r="W51" s="183" t="str">
        <f t="shared" ref="W51:W60" si="31">A51</f>
        <v>S.034</v>
      </c>
    </row>
    <row r="52" spans="1:23" ht="13">
      <c r="A52" s="214" t="s">
        <v>305</v>
      </c>
      <c r="B52" s="192" t="s">
        <v>191</v>
      </c>
      <c r="C52" s="226" t="str">
        <f t="shared" ca="1" si="14"/>
        <v>Diana - Replace North Autotransformer #3</v>
      </c>
      <c r="D52" s="216">
        <f t="shared" ca="1" si="14"/>
        <v>2013</v>
      </c>
      <c r="E52" s="665">
        <f t="shared" ca="1" si="14"/>
        <v>476963.32038080104</v>
      </c>
      <c r="F52" s="218">
        <f t="shared" ca="1" si="14"/>
        <v>0</v>
      </c>
      <c r="G52" s="218">
        <f t="shared" ca="1" si="25"/>
        <v>476963.32038080104</v>
      </c>
      <c r="H52" s="219"/>
      <c r="I52" s="220">
        <f t="shared" ca="1" si="6"/>
        <v>27501.372731160372</v>
      </c>
      <c r="J52" s="221">
        <v>493147.1969824594</v>
      </c>
      <c r="K52" s="221">
        <v>548519.41350671684</v>
      </c>
      <c r="L52" s="217">
        <f t="shared" si="26"/>
        <v>-55372.216524257441</v>
      </c>
      <c r="M52" s="217"/>
      <c r="N52" s="218">
        <v>0</v>
      </c>
      <c r="O52" s="218">
        <v>0</v>
      </c>
      <c r="P52" s="218">
        <f t="shared" si="27"/>
        <v>0</v>
      </c>
      <c r="Q52" s="217">
        <f t="shared" ca="1" si="24"/>
        <v>-2865.916100805463</v>
      </c>
      <c r="R52" s="222">
        <f t="shared" ca="1" si="28"/>
        <v>-30736.75989390253</v>
      </c>
      <c r="S52" s="228" t="s">
        <v>266</v>
      </c>
      <c r="T52" s="225">
        <f t="shared" ca="1" si="29"/>
        <v>446226.56048689852</v>
      </c>
      <c r="V52" s="224">
        <f t="shared" ca="1" si="30"/>
        <v>-27870.843793097069</v>
      </c>
      <c r="W52" s="183" t="str">
        <f t="shared" si="31"/>
        <v>S.035</v>
      </c>
    </row>
    <row r="53" spans="1:23" ht="13">
      <c r="A53" s="214" t="s">
        <v>306</v>
      </c>
      <c r="B53" s="192" t="s">
        <v>191</v>
      </c>
      <c r="C53" s="226" t="str">
        <f t="shared" ca="1" si="14"/>
        <v>Osburn 161 kV Line Work</v>
      </c>
      <c r="D53" s="216">
        <f t="shared" ca="1" si="14"/>
        <v>2013</v>
      </c>
      <c r="E53" s="665">
        <f t="shared" ca="1" si="14"/>
        <v>715106.47264918196</v>
      </c>
      <c r="F53" s="218">
        <f t="shared" ca="1" si="14"/>
        <v>0</v>
      </c>
      <c r="G53" s="218">
        <f t="shared" ca="1" si="25"/>
        <v>715106.47264918196</v>
      </c>
      <c r="H53" s="219"/>
      <c r="I53" s="220">
        <f t="shared" ca="1" si="6"/>
        <v>32530.146008606534</v>
      </c>
      <c r="J53" s="221">
        <v>723922.21004171285</v>
      </c>
      <c r="K53" s="221">
        <v>805206.61682011024</v>
      </c>
      <c r="L53" s="217">
        <f t="shared" si="26"/>
        <v>-81284.406778397388</v>
      </c>
      <c r="M53" s="217"/>
      <c r="N53" s="218">
        <v>0</v>
      </c>
      <c r="O53" s="218">
        <v>0</v>
      </c>
      <c r="P53" s="218">
        <f t="shared" si="27"/>
        <v>0</v>
      </c>
      <c r="Q53" s="217">
        <f t="shared" ca="1" si="24"/>
        <v>-5013.3258239428824</v>
      </c>
      <c r="R53" s="222">
        <f t="shared" ca="1" si="28"/>
        <v>-53767.586593733737</v>
      </c>
      <c r="S53" s="228" t="s">
        <v>266</v>
      </c>
      <c r="T53" s="225">
        <f t="shared" ca="1" si="29"/>
        <v>661338.88605544821</v>
      </c>
      <c r="V53" s="224">
        <f t="shared" ca="1" si="30"/>
        <v>-48754.260769790853</v>
      </c>
      <c r="W53" s="183" t="str">
        <f t="shared" si="31"/>
        <v>S.036</v>
      </c>
    </row>
    <row r="54" spans="1:23" ht="25">
      <c r="A54" s="214" t="s">
        <v>307</v>
      </c>
      <c r="B54" s="192" t="s">
        <v>191</v>
      </c>
      <c r="C54" s="226" t="str">
        <f t="shared" ca="1" si="14"/>
        <v>SW Shreveport to Spring Ridge REC 138 kV Line Rebuild</v>
      </c>
      <c r="D54" s="216">
        <f t="shared" ca="1" si="14"/>
        <v>2013</v>
      </c>
      <c r="E54" s="665">
        <f t="shared" ca="1" si="14"/>
        <v>553989.83619615703</v>
      </c>
      <c r="F54" s="218">
        <f t="shared" ca="1" si="14"/>
        <v>0</v>
      </c>
      <c r="G54" s="218">
        <f t="shared" ca="1" si="25"/>
        <v>553989.83619615703</v>
      </c>
      <c r="H54" s="219"/>
      <c r="I54" s="220">
        <f t="shared" ca="1" si="6"/>
        <v>32163.11439115426</v>
      </c>
      <c r="J54" s="221">
        <v>573616.04660993943</v>
      </c>
      <c r="K54" s="221">
        <v>638023.57468477474</v>
      </c>
      <c r="L54" s="217">
        <f t="shared" si="26"/>
        <v>-64407.528074835311</v>
      </c>
      <c r="M54" s="217"/>
      <c r="N54" s="218">
        <v>0</v>
      </c>
      <c r="O54" s="218">
        <v>0</v>
      </c>
      <c r="P54" s="218">
        <f t="shared" si="27"/>
        <v>0</v>
      </c>
      <c r="Q54" s="217">
        <f t="shared" ca="1" si="24"/>
        <v>-3315.643581626372</v>
      </c>
      <c r="R54" s="222">
        <f t="shared" ca="1" si="28"/>
        <v>-35560.05726530742</v>
      </c>
      <c r="S54" s="228" t="s">
        <v>266</v>
      </c>
      <c r="T54" s="225">
        <f t="shared" ca="1" si="29"/>
        <v>518429.77893084963</v>
      </c>
      <c r="V54" s="224">
        <f t="shared" ca="1" si="30"/>
        <v>-32244.41368368105</v>
      </c>
      <c r="W54" s="183" t="str">
        <f t="shared" si="31"/>
        <v>S.037</v>
      </c>
    </row>
    <row r="55" spans="1:23" ht="25">
      <c r="A55" s="214" t="s">
        <v>308</v>
      </c>
      <c r="B55" s="192" t="s">
        <v>191</v>
      </c>
      <c r="C55" s="226" t="str">
        <f t="shared" ca="1" si="14"/>
        <v>Eastex Switching Station - Whitney 138 kV Station - Rebuild 2.5 miles of 138 Kv</v>
      </c>
      <c r="D55" s="216">
        <f t="shared" ca="1" si="14"/>
        <v>2013</v>
      </c>
      <c r="E55" s="665">
        <f t="shared" ca="1" si="14"/>
        <v>288397.67433017225</v>
      </c>
      <c r="F55" s="218">
        <f t="shared" ca="1" si="14"/>
        <v>0</v>
      </c>
      <c r="G55" s="218">
        <f t="shared" ca="1" si="25"/>
        <v>288397.67433017225</v>
      </c>
      <c r="H55" s="219"/>
      <c r="I55" s="220">
        <f t="shared" ca="1" si="6"/>
        <v>17625.589168265287</v>
      </c>
      <c r="J55" s="221">
        <v>300310.09090117045</v>
      </c>
      <c r="K55" s="221">
        <v>334029.91224366199</v>
      </c>
      <c r="L55" s="217">
        <f t="shared" si="26"/>
        <v>-33719.821342491545</v>
      </c>
      <c r="M55" s="217"/>
      <c r="N55" s="218">
        <v>0</v>
      </c>
      <c r="O55" s="218">
        <v>0</v>
      </c>
      <c r="P55" s="218">
        <f t="shared" si="27"/>
        <v>0</v>
      </c>
      <c r="Q55" s="217">
        <f t="shared" ca="1" si="24"/>
        <v>-1654.945198668162</v>
      </c>
      <c r="R55" s="222">
        <f t="shared" ca="1" si="28"/>
        <v>-17749.177372894421</v>
      </c>
      <c r="S55" s="228" t="s">
        <v>266</v>
      </c>
      <c r="T55" s="225">
        <f t="shared" ca="1" si="29"/>
        <v>270648.49695727782</v>
      </c>
      <c r="V55" s="224">
        <f t="shared" ca="1" si="30"/>
        <v>-16094.232174226257</v>
      </c>
      <c r="W55" s="183" t="str">
        <f t="shared" si="31"/>
        <v>S.038</v>
      </c>
    </row>
    <row r="56" spans="1:23" ht="25">
      <c r="A56" s="230" t="s">
        <v>317</v>
      </c>
      <c r="B56" s="192" t="s">
        <v>191</v>
      </c>
      <c r="C56" s="226" t="str">
        <f t="shared" ca="1" si="14"/>
        <v>Ashdown West - Craig Junction 138KV Rebuild (tie w/PSO)</v>
      </c>
      <c r="D56" s="216">
        <f t="shared" ca="1" si="14"/>
        <v>2013</v>
      </c>
      <c r="E56" s="665">
        <f t="shared" ca="1" si="14"/>
        <v>469551.06340859708</v>
      </c>
      <c r="F56" s="218">
        <f t="shared" ca="1" si="14"/>
        <v>0</v>
      </c>
      <c r="G56" s="218">
        <f t="shared" ca="1" si="25"/>
        <v>469551.06340859708</v>
      </c>
      <c r="H56" s="219"/>
      <c r="I56" s="220">
        <f t="shared" ca="1" si="6"/>
        <v>27712.813379295054</v>
      </c>
      <c r="J56" s="221">
        <v>487370.81444676162</v>
      </c>
      <c r="K56" s="221">
        <v>542094.43942178029</v>
      </c>
      <c r="L56" s="217">
        <f t="shared" si="26"/>
        <v>-54723.624975018669</v>
      </c>
      <c r="M56" s="217"/>
      <c r="N56" s="218">
        <v>0</v>
      </c>
      <c r="O56" s="218">
        <v>0</v>
      </c>
      <c r="P56" s="218">
        <f t="shared" si="27"/>
        <v>0</v>
      </c>
      <c r="Q56" s="217">
        <f t="shared" ca="1" si="24"/>
        <v>-2777.4803096266487</v>
      </c>
      <c r="R56" s="222">
        <f t="shared" ca="1" si="28"/>
        <v>-29788.291905350263</v>
      </c>
      <c r="S56" s="228" t="s">
        <v>266</v>
      </c>
      <c r="T56" s="225">
        <f t="shared" ca="1" si="29"/>
        <v>439762.7715032468</v>
      </c>
      <c r="V56" s="224">
        <f t="shared" ca="1" si="30"/>
        <v>-27010.811595723615</v>
      </c>
      <c r="W56" s="183" t="str">
        <f t="shared" si="31"/>
        <v>S.039</v>
      </c>
    </row>
    <row r="57" spans="1:23" ht="13">
      <c r="A57" s="230" t="s">
        <v>318</v>
      </c>
      <c r="B57" s="192" t="s">
        <v>191</v>
      </c>
      <c r="C57" s="226" t="str">
        <f t="shared" ca="1" si="14"/>
        <v xml:space="preserve">Rock Hill to Carthage 69 kV Rebuild 11.4 Miles </v>
      </c>
      <c r="D57" s="216">
        <f t="shared" ca="1" si="14"/>
        <v>2014</v>
      </c>
      <c r="E57" s="665">
        <f t="shared" ca="1" si="14"/>
        <v>1076798.4433679713</v>
      </c>
      <c r="F57" s="218">
        <f t="shared" ca="1" si="14"/>
        <v>0</v>
      </c>
      <c r="G57" s="218">
        <f t="shared" ca="1" si="25"/>
        <v>1076798.4433679713</v>
      </c>
      <c r="H57" s="219"/>
      <c r="I57" s="220">
        <f t="shared" ca="1" si="6"/>
        <v>63738.468184682075</v>
      </c>
      <c r="J57" s="221">
        <v>1115644.1275785889</v>
      </c>
      <c r="K57" s="221">
        <v>1240912.3813054678</v>
      </c>
      <c r="L57" s="217">
        <f t="shared" si="26"/>
        <v>-125268.2537268789</v>
      </c>
      <c r="M57" s="217"/>
      <c r="N57" s="218">
        <v>0</v>
      </c>
      <c r="O57" s="218">
        <v>0</v>
      </c>
      <c r="P57" s="218">
        <f t="shared" si="27"/>
        <v>0</v>
      </c>
      <c r="Q57" s="217">
        <f t="shared" ca="1" si="24"/>
        <v>-6327.013432875111</v>
      </c>
      <c r="R57" s="222">
        <f t="shared" ca="1" si="28"/>
        <v>-67856.798975071943</v>
      </c>
      <c r="S57" s="228" t="s">
        <v>266</v>
      </c>
      <c r="T57" s="225">
        <f t="shared" ca="1" si="29"/>
        <v>1008941.6443928994</v>
      </c>
      <c r="V57" s="224">
        <f t="shared" ca="1" si="30"/>
        <v>-61529.785542196827</v>
      </c>
      <c r="W57" s="183" t="str">
        <f t="shared" si="31"/>
        <v>S.040</v>
      </c>
    </row>
    <row r="58" spans="1:23" ht="13">
      <c r="A58" s="230" t="s">
        <v>319</v>
      </c>
      <c r="B58" s="192" t="s">
        <v>191</v>
      </c>
      <c r="C58" s="226" t="str">
        <f t="shared" ref="C58:F77" ca="1" si="32">INDIRECT("'"&amp; $A58 &amp; "'!" &amp;C$100)</f>
        <v>Broadmoor to Fern Street 69 kV Rebuild 1 mile</v>
      </c>
      <c r="D58" s="216">
        <f t="shared" ca="1" si="32"/>
        <v>2014</v>
      </c>
      <c r="E58" s="665">
        <f t="shared" ca="1" si="32"/>
        <v>552180.11306412728</v>
      </c>
      <c r="F58" s="218">
        <f t="shared" ca="1" si="32"/>
        <v>0</v>
      </c>
      <c r="G58" s="218">
        <f t="shared" ca="1" si="25"/>
        <v>552180.11306412728</v>
      </c>
      <c r="H58" s="219"/>
      <c r="I58" s="220">
        <f t="shared" ca="1" si="6"/>
        <v>32979.182554526953</v>
      </c>
      <c r="J58" s="221">
        <v>572103.08450519422</v>
      </c>
      <c r="K58" s="221">
        <v>636340.73213506385</v>
      </c>
      <c r="L58" s="217">
        <f t="shared" si="26"/>
        <v>-64237.647629869636</v>
      </c>
      <c r="M58" s="217"/>
      <c r="N58" s="218">
        <v>0</v>
      </c>
      <c r="O58" s="218">
        <v>0</v>
      </c>
      <c r="P58" s="218">
        <f t="shared" si="27"/>
        <v>0</v>
      </c>
      <c r="Q58" s="217">
        <f t="shared" ca="1" si="24"/>
        <v>-3214.2599991205743</v>
      </c>
      <c r="R58" s="222">
        <f t="shared" ca="1" si="28"/>
        <v>-34472.725074463255</v>
      </c>
      <c r="S58" s="228" t="s">
        <v>266</v>
      </c>
      <c r="T58" s="225">
        <f t="shared" ca="1" si="29"/>
        <v>517707.38798966404</v>
      </c>
      <c r="V58" s="224">
        <f t="shared" ca="1" si="30"/>
        <v>-31258.465075342683</v>
      </c>
      <c r="W58" s="183" t="str">
        <f t="shared" si="31"/>
        <v>S.041</v>
      </c>
    </row>
    <row r="59" spans="1:23" ht="25.5" customHeight="1">
      <c r="A59" s="230" t="s">
        <v>320</v>
      </c>
      <c r="B59" s="192" t="s">
        <v>191</v>
      </c>
      <c r="C59" s="226" t="str">
        <f t="shared" ca="1" si="32"/>
        <v>Northwest Henderson to Poynter 69 kV Rebuild 3.2 miles</v>
      </c>
      <c r="D59" s="216">
        <f t="shared" ca="1" si="32"/>
        <v>2014</v>
      </c>
      <c r="E59" s="665">
        <f t="shared" ca="1" si="32"/>
        <v>594105.76321991044</v>
      </c>
      <c r="F59" s="218">
        <f t="shared" ca="1" si="32"/>
        <v>0</v>
      </c>
      <c r="G59" s="218">
        <f t="shared" ca="1" si="25"/>
        <v>594105.76321991044</v>
      </c>
      <c r="H59" s="219"/>
      <c r="I59" s="220">
        <f t="shared" ca="1" si="6"/>
        <v>34303.012860125164</v>
      </c>
      <c r="J59" s="221">
        <v>613679.5684502963</v>
      </c>
      <c r="K59" s="221">
        <v>682585.56274301314</v>
      </c>
      <c r="L59" s="217">
        <f t="shared" si="26"/>
        <v>-68905.994292716845</v>
      </c>
      <c r="M59" s="217"/>
      <c r="N59" s="218">
        <v>0</v>
      </c>
      <c r="O59" s="218">
        <v>0</v>
      </c>
      <c r="P59" s="218">
        <f t="shared" si="27"/>
        <v>0</v>
      </c>
      <c r="Q59" s="217">
        <f t="shared" ca="1" si="24"/>
        <v>-3558.1714841406697</v>
      </c>
      <c r="R59" s="222">
        <f t="shared" ca="1" si="28"/>
        <v>-38161.152916732353</v>
      </c>
      <c r="S59" s="228" t="s">
        <v>266</v>
      </c>
      <c r="T59" s="225">
        <f t="shared" ca="1" si="29"/>
        <v>555944.61030317808</v>
      </c>
      <c r="V59" s="224">
        <f t="shared" ca="1" si="30"/>
        <v>-34602.981432591681</v>
      </c>
      <c r="W59" s="183" t="str">
        <f t="shared" si="31"/>
        <v>S.042</v>
      </c>
    </row>
    <row r="60" spans="1:23" ht="28.5" customHeight="1">
      <c r="A60" s="230" t="s">
        <v>321</v>
      </c>
      <c r="B60" s="192" t="s">
        <v>191</v>
      </c>
      <c r="C60" s="226" t="str">
        <f t="shared" ca="1" si="32"/>
        <v>Diana to Perdue 138 kV Rebuild 21.8 miles; Station Upgrades at Diana and Perdue</v>
      </c>
      <c r="D60" s="216">
        <f t="shared" ca="1" si="32"/>
        <v>2014</v>
      </c>
      <c r="E60" s="665">
        <f t="shared" ca="1" si="32"/>
        <v>1685350.1603983724</v>
      </c>
      <c r="F60" s="218">
        <f t="shared" ca="1" si="32"/>
        <v>0</v>
      </c>
      <c r="G60" s="218">
        <f t="shared" ca="1" si="25"/>
        <v>1685350.1603983724</v>
      </c>
      <c r="H60" s="219"/>
      <c r="I60" s="220">
        <f t="shared" ca="1" si="6"/>
        <v>111136.95421082317</v>
      </c>
      <c r="J60" s="221">
        <v>1718403.9315163025</v>
      </c>
      <c r="K60" s="221">
        <v>1911352.0718571271</v>
      </c>
      <c r="L60" s="217">
        <f t="shared" si="26"/>
        <v>-192948.14034082461</v>
      </c>
      <c r="M60" s="217"/>
      <c r="N60" s="218">
        <v>0</v>
      </c>
      <c r="O60" s="218">
        <v>0</v>
      </c>
      <c r="P60" s="218">
        <f t="shared" si="27"/>
        <v>0</v>
      </c>
      <c r="Q60" s="217">
        <f t="shared" ca="1" si="24"/>
        <v>-8412.5187345075919</v>
      </c>
      <c r="R60" s="222">
        <f t="shared" ca="1" si="28"/>
        <v>-90223.70486450904</v>
      </c>
      <c r="S60" s="228" t="s">
        <v>266</v>
      </c>
      <c r="T60" s="225">
        <f t="shared" ca="1" si="29"/>
        <v>1595126.4555338635</v>
      </c>
      <c r="V60" s="224">
        <f t="shared" ca="1" si="30"/>
        <v>-81811.186130001443</v>
      </c>
      <c r="W60" s="183" t="str">
        <f t="shared" si="31"/>
        <v>S.043</v>
      </c>
    </row>
    <row r="61" spans="1:23" ht="17.25" customHeight="1">
      <c r="A61" s="230" t="s">
        <v>343</v>
      </c>
      <c r="B61" s="192" t="s">
        <v>191</v>
      </c>
      <c r="C61" s="226" t="str">
        <f t="shared" ca="1" si="32"/>
        <v>Pittsburg-Winnsboro-North Mineola</v>
      </c>
      <c r="D61" s="216">
        <f t="shared" ca="1" si="32"/>
        <v>2007</v>
      </c>
      <c r="E61" s="665">
        <f t="shared" ca="1" si="32"/>
        <v>2780484.4413299775</v>
      </c>
      <c r="F61" s="218">
        <f t="shared" ca="1" si="32"/>
        <v>0</v>
      </c>
      <c r="G61" s="218">
        <f t="shared" ref="G61:G71" ca="1" si="33">+E61+F61</f>
        <v>2780484.4413299775</v>
      </c>
      <c r="H61" s="219"/>
      <c r="I61" s="220">
        <f t="shared" ca="1" si="6"/>
        <v>697613.75052209711</v>
      </c>
      <c r="J61" s="221">
        <v>3752427.2432365147</v>
      </c>
      <c r="K61" s="221">
        <v>4173762.3234628858</v>
      </c>
      <c r="L61" s="217">
        <f t="shared" ref="L61:L71" si="34">+J61-K61</f>
        <v>-421335.08022637106</v>
      </c>
      <c r="M61" s="217"/>
      <c r="N61" s="218">
        <v>0</v>
      </c>
      <c r="O61" s="218">
        <v>0</v>
      </c>
      <c r="P61" s="218">
        <f t="shared" ref="P61:P71" si="35">+N61-O61</f>
        <v>0</v>
      </c>
      <c r="Q61" s="217">
        <f t="shared" ca="1" si="24"/>
        <v>28409.311730481328</v>
      </c>
      <c r="R61" s="222">
        <f t="shared" ref="R61:R71" ca="1" si="36">I61+L61+P61+Q61</f>
        <v>304687.98202620738</v>
      </c>
      <c r="S61" s="228" t="s">
        <v>266</v>
      </c>
      <c r="T61" s="225">
        <f t="shared" ref="T61:T70" ca="1" si="37">+G61+R61</f>
        <v>3085172.4233561847</v>
      </c>
      <c r="V61" s="224">
        <f t="shared" ref="V61:V71" ca="1" si="38">+I61+L61+P61</f>
        <v>276278.67029572604</v>
      </c>
      <c r="W61" s="183" t="str">
        <f t="shared" ref="W61:W71" si="39">A61</f>
        <v>S.044</v>
      </c>
    </row>
    <row r="62" spans="1:23" ht="17.25" customHeight="1">
      <c r="A62" s="230" t="s">
        <v>344</v>
      </c>
      <c r="B62" s="192" t="s">
        <v>191</v>
      </c>
      <c r="C62" s="226" t="str">
        <f t="shared" ca="1" si="32"/>
        <v>CHAMBER SPRINGS - TONTITOWN 161KV CKT 1</v>
      </c>
      <c r="D62" s="216">
        <f t="shared" ca="1" si="32"/>
        <v>2007</v>
      </c>
      <c r="E62" s="665">
        <f t="shared" ca="1" si="32"/>
        <v>249475.8207671784</v>
      </c>
      <c r="F62" s="218">
        <f t="shared" ca="1" si="32"/>
        <v>0</v>
      </c>
      <c r="G62" s="218">
        <f t="shared" ca="1" si="33"/>
        <v>249475.8207671784</v>
      </c>
      <c r="H62" s="219"/>
      <c r="I62" s="220">
        <f t="shared" ca="1" si="6"/>
        <v>68023.460607570771</v>
      </c>
      <c r="J62" s="221">
        <v>345600.88403432898</v>
      </c>
      <c r="K62" s="221">
        <v>384406.10709717911</v>
      </c>
      <c r="L62" s="217">
        <f t="shared" si="34"/>
        <v>-38805.223062850127</v>
      </c>
      <c r="M62" s="217"/>
      <c r="N62" s="218">
        <v>0</v>
      </c>
      <c r="O62" s="218">
        <v>0</v>
      </c>
      <c r="P62" s="218">
        <f t="shared" si="35"/>
        <v>0</v>
      </c>
      <c r="Q62" s="217">
        <f t="shared" ca="1" si="24"/>
        <v>3004.4665327754878</v>
      </c>
      <c r="R62" s="222">
        <f t="shared" ca="1" si="36"/>
        <v>32222.704077496132</v>
      </c>
      <c r="S62" s="228" t="s">
        <v>266</v>
      </c>
      <c r="T62" s="225">
        <f t="shared" ca="1" si="37"/>
        <v>281698.52484467451</v>
      </c>
      <c r="V62" s="224">
        <f t="shared" ca="1" si="38"/>
        <v>29218.237544720643</v>
      </c>
      <c r="W62" s="183" t="str">
        <f t="shared" si="39"/>
        <v>S.045</v>
      </c>
    </row>
    <row r="63" spans="1:23" ht="17.25" customHeight="1">
      <c r="A63" s="230" t="s">
        <v>345</v>
      </c>
      <c r="B63" s="192" t="s">
        <v>191</v>
      </c>
      <c r="C63" s="226" t="str">
        <f t="shared" ca="1" si="32"/>
        <v>CHAMBER SPRINGS - TONTITOWN 345KV CKT 1</v>
      </c>
      <c r="D63" s="216">
        <f t="shared" ca="1" si="32"/>
        <v>2008</v>
      </c>
      <c r="E63" s="665">
        <f t="shared" ca="1" si="32"/>
        <v>1579453.3470366392</v>
      </c>
      <c r="F63" s="218">
        <f t="shared" ca="1" si="32"/>
        <v>0</v>
      </c>
      <c r="G63" s="218">
        <f t="shared" ca="1" si="33"/>
        <v>1579453.3470366392</v>
      </c>
      <c r="H63" s="219"/>
      <c r="I63" s="220">
        <f t="shared" ca="1" si="6"/>
        <v>371276.4010686304</v>
      </c>
      <c r="J63" s="221">
        <v>2090505.2351482147</v>
      </c>
      <c r="K63" s="221">
        <v>2325234.1542904601</v>
      </c>
      <c r="L63" s="217">
        <f t="shared" si="34"/>
        <v>-234728.91914224532</v>
      </c>
      <c r="M63" s="217"/>
      <c r="N63" s="218">
        <v>0</v>
      </c>
      <c r="O63" s="218">
        <v>0</v>
      </c>
      <c r="P63" s="218">
        <f t="shared" si="35"/>
        <v>0</v>
      </c>
      <c r="Q63" s="217">
        <f t="shared" ca="1" si="24"/>
        <v>14040.968041096545</v>
      </c>
      <c r="R63" s="222">
        <f t="shared" ca="1" si="36"/>
        <v>150588.44996748163</v>
      </c>
      <c r="S63" s="228" t="s">
        <v>266</v>
      </c>
      <c r="T63" s="225">
        <f t="shared" ca="1" si="37"/>
        <v>1730041.7970041209</v>
      </c>
      <c r="V63" s="224">
        <f t="shared" ca="1" si="38"/>
        <v>136547.48192638508</v>
      </c>
      <c r="W63" s="183" t="str">
        <f t="shared" si="39"/>
        <v>S.046</v>
      </c>
    </row>
    <row r="64" spans="1:23" ht="17.25" customHeight="1">
      <c r="A64" s="230" t="s">
        <v>346</v>
      </c>
      <c r="B64" s="192" t="s">
        <v>191</v>
      </c>
      <c r="C64" s="226" t="str">
        <f t="shared" ca="1" si="32"/>
        <v>FULTON - HOPE 115KV CKT 1</v>
      </c>
      <c r="D64" s="216">
        <f t="shared" ca="1" si="32"/>
        <v>2012</v>
      </c>
      <c r="E64" s="665">
        <f t="shared" ca="1" si="32"/>
        <v>83713.649961418851</v>
      </c>
      <c r="F64" s="218">
        <f t="shared" ca="1" si="32"/>
        <v>0</v>
      </c>
      <c r="G64" s="218">
        <f t="shared" ca="1" si="33"/>
        <v>83713.649961418851</v>
      </c>
      <c r="H64" s="219"/>
      <c r="I64" s="220">
        <f t="shared" ca="1" si="6"/>
        <v>10742.69615306081</v>
      </c>
      <c r="J64" s="221">
        <v>96126.185267869427</v>
      </c>
      <c r="K64" s="221">
        <v>106919.55482745077</v>
      </c>
      <c r="L64" s="217">
        <f t="shared" si="34"/>
        <v>-10793.369559581348</v>
      </c>
      <c r="M64" s="217"/>
      <c r="N64" s="218">
        <v>0</v>
      </c>
      <c r="O64" s="218">
        <v>0</v>
      </c>
      <c r="P64" s="218">
        <f t="shared" si="35"/>
        <v>0</v>
      </c>
      <c r="Q64" s="217">
        <f t="shared" ca="1" si="24"/>
        <v>-5.2106686366574966</v>
      </c>
      <c r="R64" s="222">
        <f t="shared" ca="1" si="36"/>
        <v>-55.88407515719576</v>
      </c>
      <c r="S64" s="228" t="s">
        <v>266</v>
      </c>
      <c r="T64" s="225">
        <f t="shared" ca="1" si="37"/>
        <v>83657.765886261652</v>
      </c>
      <c r="V64" s="224">
        <f t="shared" ca="1" si="38"/>
        <v>-50.673406520538265</v>
      </c>
      <c r="W64" s="183" t="str">
        <f t="shared" si="39"/>
        <v>S.047</v>
      </c>
    </row>
    <row r="65" spans="1:23" ht="17.25" customHeight="1">
      <c r="A65" s="230" t="s">
        <v>347</v>
      </c>
      <c r="B65" s="192" t="s">
        <v>191</v>
      </c>
      <c r="C65" s="226" t="str">
        <f t="shared" ca="1" si="32"/>
        <v>MINEOLA - NORTH MINEOLA 69KV CKT 1</v>
      </c>
      <c r="D65" s="216">
        <f t="shared" ca="1" si="32"/>
        <v>2010</v>
      </c>
      <c r="E65" s="665">
        <f t="shared" ca="1" si="32"/>
        <v>16256.311624142963</v>
      </c>
      <c r="F65" s="218">
        <f t="shared" ca="1" si="32"/>
        <v>0</v>
      </c>
      <c r="G65" s="218">
        <f t="shared" ca="1" si="33"/>
        <v>16256.311624142963</v>
      </c>
      <c r="H65" s="219"/>
      <c r="I65" s="220">
        <f t="shared" ca="1" si="6"/>
        <v>2932.5183124869982</v>
      </c>
      <c r="J65" s="221">
        <v>20056.660207838624</v>
      </c>
      <c r="K65" s="221">
        <v>22308.689092069311</v>
      </c>
      <c r="L65" s="217">
        <f t="shared" si="34"/>
        <v>-2252.0288842306873</v>
      </c>
      <c r="M65" s="217"/>
      <c r="N65" s="218">
        <v>0</v>
      </c>
      <c r="O65" s="218">
        <v>0</v>
      </c>
      <c r="P65" s="218">
        <f t="shared" si="35"/>
        <v>0</v>
      </c>
      <c r="Q65" s="217">
        <f t="shared" ca="1" si="24"/>
        <v>69.973683730045124</v>
      </c>
      <c r="R65" s="222">
        <f t="shared" ca="1" si="36"/>
        <v>750.46311198635601</v>
      </c>
      <c r="S65" s="228" t="s">
        <v>266</v>
      </c>
      <c r="T65" s="225">
        <f t="shared" ca="1" si="37"/>
        <v>17006.774736129319</v>
      </c>
      <c r="V65" s="224">
        <f t="shared" ca="1" si="38"/>
        <v>680.48942825631093</v>
      </c>
      <c r="W65" s="183" t="str">
        <f t="shared" si="39"/>
        <v>S.048</v>
      </c>
    </row>
    <row r="66" spans="1:23" ht="17.25" customHeight="1">
      <c r="A66" s="230" t="s">
        <v>348</v>
      </c>
      <c r="B66" s="192" t="s">
        <v>191</v>
      </c>
      <c r="C66" s="226" t="str">
        <f t="shared" ca="1" si="32"/>
        <v xml:space="preserve">SUGAR HILL 138/69KV TRANSFORMER CKT 1 </v>
      </c>
      <c r="D66" s="216">
        <f t="shared" ca="1" si="32"/>
        <v>2010</v>
      </c>
      <c r="E66" s="665">
        <f t="shared" ca="1" si="32"/>
        <v>2437.4205169702896</v>
      </c>
      <c r="F66" s="218">
        <f t="shared" ca="1" si="32"/>
        <v>0</v>
      </c>
      <c r="G66" s="218">
        <f t="shared" ca="1" si="33"/>
        <v>2437.4205169702896</v>
      </c>
      <c r="H66" s="219"/>
      <c r="I66" s="220">
        <f t="shared" ca="1" si="6"/>
        <v>391.75767319123042</v>
      </c>
      <c r="J66" s="221">
        <v>3069.576055021409</v>
      </c>
      <c r="K66" s="221">
        <v>3414.2383201551334</v>
      </c>
      <c r="L66" s="217">
        <f t="shared" si="34"/>
        <v>-344.6622651337243</v>
      </c>
      <c r="M66" s="217"/>
      <c r="N66" s="218">
        <v>0</v>
      </c>
      <c r="O66" s="218">
        <v>0</v>
      </c>
      <c r="P66" s="218">
        <f t="shared" si="35"/>
        <v>0</v>
      </c>
      <c r="Q66" s="217">
        <f t="shared" ca="1" si="24"/>
        <v>4.8427485449665246</v>
      </c>
      <c r="R66" s="222">
        <f t="shared" ca="1" si="36"/>
        <v>51.938156602472645</v>
      </c>
      <c r="S66" s="228" t="s">
        <v>266</v>
      </c>
      <c r="T66" s="225">
        <f t="shared" ca="1" si="37"/>
        <v>2489.3586735727622</v>
      </c>
      <c r="V66" s="224">
        <f t="shared" ca="1" si="38"/>
        <v>47.09540805750612</v>
      </c>
      <c r="W66" s="183" t="str">
        <f t="shared" si="39"/>
        <v>S.049</v>
      </c>
    </row>
    <row r="67" spans="1:23" ht="17.25" customHeight="1">
      <c r="A67" s="230" t="s">
        <v>349</v>
      </c>
      <c r="B67" s="192" t="s">
        <v>191</v>
      </c>
      <c r="C67" s="226" t="str">
        <f t="shared" ca="1" si="32"/>
        <v>Dekalb-New Boston 69 kV</v>
      </c>
      <c r="D67" s="216">
        <f t="shared" ca="1" si="32"/>
        <v>2015</v>
      </c>
      <c r="E67" s="665">
        <f t="shared" ca="1" si="32"/>
        <v>1826377.362451636</v>
      </c>
      <c r="F67" s="218">
        <f t="shared" ca="1" si="32"/>
        <v>0</v>
      </c>
      <c r="G67" s="218">
        <f t="shared" ca="1" si="33"/>
        <v>1826377.362451636</v>
      </c>
      <c r="H67" s="219"/>
      <c r="I67" s="220">
        <f t="shared" ca="1" si="6"/>
        <v>98838.647349396255</v>
      </c>
      <c r="J67" s="221">
        <v>1929273.0663877998</v>
      </c>
      <c r="K67" s="221">
        <v>2145898.2984080133</v>
      </c>
      <c r="L67" s="217">
        <f t="shared" si="34"/>
        <v>-216625.2320202135</v>
      </c>
      <c r="M67" s="217"/>
      <c r="N67" s="218">
        <v>0</v>
      </c>
      <c r="O67" s="218">
        <v>0</v>
      </c>
      <c r="P67" s="218">
        <f t="shared" si="35"/>
        <v>0</v>
      </c>
      <c r="Q67" s="217">
        <f t="shared" ca="1" si="24"/>
        <v>-12111.81376398041</v>
      </c>
      <c r="R67" s="222">
        <f t="shared" ca="1" si="36"/>
        <v>-129898.39843479765</v>
      </c>
      <c r="S67" s="228" t="s">
        <v>266</v>
      </c>
      <c r="T67" s="225">
        <f t="shared" ca="1" si="37"/>
        <v>1696478.9640168385</v>
      </c>
      <c r="V67" s="224">
        <f t="shared" ca="1" si="38"/>
        <v>-117786.58467081725</v>
      </c>
      <c r="W67" s="183" t="str">
        <f t="shared" si="39"/>
        <v>S.050</v>
      </c>
    </row>
    <row r="68" spans="1:23" ht="17.25" customHeight="1">
      <c r="A68" s="230" t="s">
        <v>350</v>
      </c>
      <c r="B68" s="192" t="s">
        <v>191</v>
      </c>
      <c r="C68" s="226" t="str">
        <f t="shared" ca="1" si="32"/>
        <v>Hardy Street-Waterworks 69 kV</v>
      </c>
      <c r="D68" s="216">
        <f t="shared" ca="1" si="32"/>
        <v>2015</v>
      </c>
      <c r="E68" s="665">
        <f t="shared" ca="1" si="32"/>
        <v>641285.56745480897</v>
      </c>
      <c r="F68" s="218">
        <f t="shared" ca="1" si="32"/>
        <v>0</v>
      </c>
      <c r="G68" s="218">
        <f t="shared" ca="1" si="33"/>
        <v>641285.56745480897</v>
      </c>
      <c r="H68" s="219"/>
      <c r="I68" s="220">
        <f t="shared" ca="1" si="6"/>
        <v>49014.943634127034</v>
      </c>
      <c r="J68" s="221">
        <v>669683.9359769877</v>
      </c>
      <c r="K68" s="221">
        <v>744878.28795269947</v>
      </c>
      <c r="L68" s="217">
        <f t="shared" si="34"/>
        <v>-75194.351975711761</v>
      </c>
      <c r="M68" s="217"/>
      <c r="N68" s="218">
        <v>0</v>
      </c>
      <c r="O68" s="218">
        <v>0</v>
      </c>
      <c r="P68" s="218">
        <f t="shared" si="35"/>
        <v>0</v>
      </c>
      <c r="Q68" s="217">
        <f t="shared" ca="1" si="24"/>
        <v>-2691.98838875094</v>
      </c>
      <c r="R68" s="222">
        <f t="shared" ca="1" si="36"/>
        <v>-28871.396730335666</v>
      </c>
      <c r="S68" s="228" t="s">
        <v>266</v>
      </c>
      <c r="T68" s="225">
        <f t="shared" ca="1" si="37"/>
        <v>612414.17072447331</v>
      </c>
      <c r="V68" s="224">
        <f t="shared" ca="1" si="38"/>
        <v>-26179.408341584727</v>
      </c>
      <c r="W68" s="183" t="str">
        <f t="shared" si="39"/>
        <v>S.051</v>
      </c>
    </row>
    <row r="69" spans="1:23" ht="17.25" customHeight="1">
      <c r="A69" s="230" t="s">
        <v>351</v>
      </c>
      <c r="B69" s="192" t="s">
        <v>191</v>
      </c>
      <c r="C69" s="226" t="str">
        <f t="shared" ca="1" si="32"/>
        <v>Red Oak (State Line)-North Huntington 69 kV</v>
      </c>
      <c r="D69" s="216">
        <f t="shared" ca="1" si="32"/>
        <v>2015</v>
      </c>
      <c r="E69" s="665">
        <f t="shared" ca="1" si="32"/>
        <v>1377704.2780579135</v>
      </c>
      <c r="F69" s="218">
        <f t="shared" ca="1" si="32"/>
        <v>0</v>
      </c>
      <c r="G69" s="218">
        <f t="shared" ca="1" si="33"/>
        <v>1377704.2780579135</v>
      </c>
      <c r="H69" s="219"/>
      <c r="I69" s="220">
        <f t="shared" ca="1" si="6"/>
        <v>82457.858000516193</v>
      </c>
      <c r="J69" s="221">
        <v>1428238.4496831072</v>
      </c>
      <c r="K69" s="221">
        <v>1588605.839314515</v>
      </c>
      <c r="L69" s="217">
        <f t="shared" si="34"/>
        <v>-160367.3896314078</v>
      </c>
      <c r="M69" s="217"/>
      <c r="N69" s="218">
        <v>0</v>
      </c>
      <c r="O69" s="218">
        <v>0</v>
      </c>
      <c r="P69" s="218">
        <f t="shared" si="35"/>
        <v>0</v>
      </c>
      <c r="Q69" s="217">
        <f t="shared" ca="1" si="24"/>
        <v>-8011.3175892610152</v>
      </c>
      <c r="R69" s="222">
        <f t="shared" ca="1" si="36"/>
        <v>-85920.849220152624</v>
      </c>
      <c r="S69" s="228" t="s">
        <v>266</v>
      </c>
      <c r="T69" s="225">
        <f t="shared" ca="1" si="37"/>
        <v>1291783.4288377608</v>
      </c>
      <c r="V69" s="224">
        <f t="shared" ca="1" si="38"/>
        <v>-77909.531630891608</v>
      </c>
      <c r="W69" s="183" t="str">
        <f t="shared" si="39"/>
        <v>S.052</v>
      </c>
    </row>
    <row r="70" spans="1:23" ht="17.25" customHeight="1">
      <c r="A70" s="230" t="s">
        <v>352</v>
      </c>
      <c r="B70" s="192" t="s">
        <v>191</v>
      </c>
      <c r="C70" s="226" t="str">
        <f t="shared" ca="1" si="32"/>
        <v>Mt. Pleasant - West Mt. Pleasant 69 kV Ckt 1)</v>
      </c>
      <c r="D70" s="216">
        <f t="shared" ca="1" si="32"/>
        <v>2015</v>
      </c>
      <c r="E70" s="665">
        <f t="shared" ca="1" si="32"/>
        <v>663982.51182654442</v>
      </c>
      <c r="F70" s="218">
        <f t="shared" ca="1" si="32"/>
        <v>0</v>
      </c>
      <c r="G70" s="218">
        <f t="shared" ca="1" si="33"/>
        <v>663982.51182654442</v>
      </c>
      <c r="H70" s="219"/>
      <c r="I70" s="220">
        <f t="shared" ca="1" si="6"/>
        <v>39654.415493723587</v>
      </c>
      <c r="J70" s="221">
        <v>687722.93835525413</v>
      </c>
      <c r="K70" s="221">
        <v>764942.76984637813</v>
      </c>
      <c r="L70" s="217">
        <f t="shared" si="34"/>
        <v>-77219.831491124001</v>
      </c>
      <c r="M70" s="217"/>
      <c r="N70" s="218">
        <v>0</v>
      </c>
      <c r="O70" s="218">
        <v>0</v>
      </c>
      <c r="P70" s="218">
        <f t="shared" si="35"/>
        <v>0</v>
      </c>
      <c r="Q70" s="217">
        <f t="shared" ca="1" si="24"/>
        <v>-3862.7940847298478</v>
      </c>
      <c r="R70" s="222">
        <f t="shared" ca="1" si="36"/>
        <v>-41428.210082130259</v>
      </c>
      <c r="S70" s="228" t="s">
        <v>266</v>
      </c>
      <c r="T70" s="225">
        <f t="shared" ca="1" si="37"/>
        <v>622554.30174441414</v>
      </c>
      <c r="V70" s="224">
        <f t="shared" ca="1" si="38"/>
        <v>-37565.415997400414</v>
      </c>
      <c r="W70" s="183" t="str">
        <f t="shared" si="39"/>
        <v>S.053</v>
      </c>
    </row>
    <row r="71" spans="1:23" ht="17.25" customHeight="1">
      <c r="A71" s="230" t="s">
        <v>353</v>
      </c>
      <c r="B71" s="192" t="s">
        <v>191</v>
      </c>
      <c r="C71" s="226" t="str">
        <f t="shared" ca="1" si="32"/>
        <v>Benteler - Port Robson 138 kV Ckt 1 and 2</v>
      </c>
      <c r="D71" s="216">
        <f t="shared" ca="1" si="32"/>
        <v>2015</v>
      </c>
      <c r="E71" s="665">
        <f t="shared" ca="1" si="32"/>
        <v>1602830.9434464206</v>
      </c>
      <c r="F71" s="218">
        <f t="shared" ca="1" si="32"/>
        <v>0</v>
      </c>
      <c r="G71" s="218">
        <f t="shared" ca="1" si="33"/>
        <v>1602830.9434464206</v>
      </c>
      <c r="H71" s="219"/>
      <c r="I71" s="220">
        <f t="shared" ca="1" si="6"/>
        <v>95774.141206333181</v>
      </c>
      <c r="J71" s="221">
        <v>1659681.0622618231</v>
      </c>
      <c r="K71" s="221">
        <v>1846035.6024540896</v>
      </c>
      <c r="L71" s="217">
        <f t="shared" si="34"/>
        <v>-186354.54019226646</v>
      </c>
      <c r="M71" s="217"/>
      <c r="N71" s="218">
        <v>0</v>
      </c>
      <c r="O71" s="218">
        <v>0</v>
      </c>
      <c r="P71" s="218">
        <f t="shared" si="35"/>
        <v>0</v>
      </c>
      <c r="Q71" s="217">
        <f t="shared" ca="1" si="24"/>
        <v>-9314.2434365573317</v>
      </c>
      <c r="R71" s="222">
        <f t="shared" ca="1" si="36"/>
        <v>-99894.642422490608</v>
      </c>
      <c r="S71" s="228" t="s">
        <v>266</v>
      </c>
      <c r="T71" s="225">
        <f ca="1">+G71+R71</f>
        <v>1502936.3010239301</v>
      </c>
      <c r="V71" s="224">
        <f t="shared" ca="1" si="38"/>
        <v>-90580.39898593328</v>
      </c>
      <c r="W71" s="183" t="str">
        <f t="shared" si="39"/>
        <v>S.054</v>
      </c>
    </row>
    <row r="72" spans="1:23" ht="17.25" customHeight="1">
      <c r="A72" s="230" t="s">
        <v>363</v>
      </c>
      <c r="B72" s="192" t="s">
        <v>191</v>
      </c>
      <c r="C72" s="226" t="str">
        <f t="shared" ca="1" si="32"/>
        <v>Ellerbe Rd-S Shreveport 69 kv Build</v>
      </c>
      <c r="D72" s="216">
        <f t="shared" ca="1" si="32"/>
        <v>2016</v>
      </c>
      <c r="E72" s="665">
        <f t="shared" ca="1" si="32"/>
        <v>1100156.2769158005</v>
      </c>
      <c r="F72" s="218">
        <f t="shared" ca="1" si="32"/>
        <v>0</v>
      </c>
      <c r="G72" s="218">
        <f t="shared" ref="G72:G77" ca="1" si="40">+E72+F72</f>
        <v>1100156.2769158005</v>
      </c>
      <c r="H72" s="219"/>
      <c r="I72" s="220">
        <f t="shared" ca="1" si="6"/>
        <v>61691.219519626582</v>
      </c>
      <c r="J72" s="221">
        <v>1113024.3887512092</v>
      </c>
      <c r="K72" s="221">
        <v>1237998.4894412784</v>
      </c>
      <c r="L72" s="217">
        <f t="shared" ref="L72:L77" si="41">+J72-K72</f>
        <v>-124974.10069006914</v>
      </c>
      <c r="M72" s="217"/>
      <c r="N72" s="218">
        <v>0</v>
      </c>
      <c r="O72" s="218">
        <v>0</v>
      </c>
      <c r="P72" s="218">
        <f t="shared" ref="P72:P77" si="42">+N72-O72</f>
        <v>0</v>
      </c>
      <c r="Q72" s="217">
        <f t="shared" ca="1" si="24"/>
        <v>-6507.2815662886214</v>
      </c>
      <c r="R72" s="222">
        <f t="shared" ref="R72:R77" ca="1" si="43">I72+L72+P72+Q72</f>
        <v>-69790.162736731188</v>
      </c>
      <c r="S72" s="228" t="s">
        <v>266</v>
      </c>
      <c r="T72" s="225">
        <f t="shared" ref="T72:T77" ca="1" si="44">+G72+R72</f>
        <v>1030366.1141790693</v>
      </c>
      <c r="V72" s="224">
        <f ca="1">+I72+L72+P72</f>
        <v>-63282.881170442561</v>
      </c>
      <c r="W72" s="183" t="str">
        <f>A72</f>
        <v>S.055</v>
      </c>
    </row>
    <row r="73" spans="1:23" ht="17.25" customHeight="1">
      <c r="A73" s="230" t="s">
        <v>364</v>
      </c>
      <c r="B73" s="192" t="s">
        <v>191</v>
      </c>
      <c r="C73" s="226" t="str">
        <f t="shared" ca="1" si="32"/>
        <v>Logansport 138 kv</v>
      </c>
      <c r="D73" s="216">
        <f t="shared" ca="1" si="32"/>
        <v>2016</v>
      </c>
      <c r="E73" s="665">
        <f t="shared" ca="1" si="32"/>
        <v>183180.99059024267</v>
      </c>
      <c r="F73" s="218">
        <f t="shared" ca="1" si="32"/>
        <v>0</v>
      </c>
      <c r="G73" s="218">
        <f t="shared" ca="1" si="40"/>
        <v>183180.99059024267</v>
      </c>
      <c r="H73" s="219"/>
      <c r="I73" s="220">
        <f t="shared" ca="1" si="6"/>
        <v>11506.744325550972</v>
      </c>
      <c r="J73" s="221">
        <v>186992.33670582809</v>
      </c>
      <c r="K73" s="221">
        <v>207988.46163527839</v>
      </c>
      <c r="L73" s="217">
        <f t="shared" si="41"/>
        <v>-20996.124929450307</v>
      </c>
      <c r="M73" s="217"/>
      <c r="N73" s="218">
        <v>0</v>
      </c>
      <c r="O73" s="218">
        <v>0</v>
      </c>
      <c r="P73" s="218">
        <f t="shared" si="42"/>
        <v>0</v>
      </c>
      <c r="Q73" s="217">
        <f t="shared" ca="1" si="24"/>
        <v>-975.77844651125713</v>
      </c>
      <c r="R73" s="222">
        <f t="shared" ca="1" si="43"/>
        <v>-10465.159050410592</v>
      </c>
      <c r="S73" s="228" t="s">
        <v>266</v>
      </c>
      <c r="T73" s="225">
        <f t="shared" ca="1" si="44"/>
        <v>172715.83153983208</v>
      </c>
      <c r="V73" s="224">
        <f ca="1">+I73+L73+P73</f>
        <v>-9489.3806038993353</v>
      </c>
      <c r="W73" s="183" t="str">
        <f>A73</f>
        <v>S.056</v>
      </c>
    </row>
    <row r="74" spans="1:23" ht="17.25" customHeight="1">
      <c r="A74" s="230" t="s">
        <v>365</v>
      </c>
      <c r="B74" s="192" t="s">
        <v>191</v>
      </c>
      <c r="C74" s="226" t="str">
        <f t="shared" ca="1" si="32"/>
        <v>Winnsboro 138 kw</v>
      </c>
      <c r="D74" s="216">
        <f t="shared" ca="1" si="32"/>
        <v>2016</v>
      </c>
      <c r="E74" s="665">
        <f t="shared" ca="1" si="32"/>
        <v>144421.44017766218</v>
      </c>
      <c r="F74" s="218">
        <f t="shared" ca="1" si="32"/>
        <v>0</v>
      </c>
      <c r="G74" s="218">
        <f t="shared" ca="1" si="40"/>
        <v>144421.44017766218</v>
      </c>
      <c r="H74" s="219"/>
      <c r="I74" s="220">
        <f t="shared" ca="1" si="6"/>
        <v>8041.6546083789435</v>
      </c>
      <c r="J74" s="221">
        <v>146180.7827172275</v>
      </c>
      <c r="K74" s="221">
        <v>162594.44987752498</v>
      </c>
      <c r="L74" s="217">
        <f t="shared" si="41"/>
        <v>-16413.667160297482</v>
      </c>
      <c r="M74" s="217"/>
      <c r="N74" s="218">
        <v>0</v>
      </c>
      <c r="O74" s="218">
        <v>0</v>
      </c>
      <c r="P74" s="218">
        <f t="shared" si="42"/>
        <v>0</v>
      </c>
      <c r="Q74" s="217">
        <f t="shared" ca="1" si="24"/>
        <v>-860.88120427237925</v>
      </c>
      <c r="R74" s="222">
        <f t="shared" ca="1" si="43"/>
        <v>-9232.893756190917</v>
      </c>
      <c r="S74" s="228" t="s">
        <v>266</v>
      </c>
      <c r="T74" s="225">
        <f t="shared" ca="1" si="44"/>
        <v>135188.54642147126</v>
      </c>
      <c r="V74" s="224">
        <f ca="1">+I74+L74+P74</f>
        <v>-8372.0125519185385</v>
      </c>
      <c r="W74" s="183" t="str">
        <f>A74</f>
        <v>S.057</v>
      </c>
    </row>
    <row r="75" spans="1:23" ht="17.25" customHeight="1">
      <c r="A75" s="230" t="s">
        <v>366</v>
      </c>
      <c r="B75" s="192" t="s">
        <v>191</v>
      </c>
      <c r="C75" s="226" t="str">
        <f t="shared" ca="1" si="32"/>
        <v>Rock Hill-Springridge Pan-Harr REC 138 kv</v>
      </c>
      <c r="D75" s="216">
        <f t="shared" ca="1" si="32"/>
        <v>2016</v>
      </c>
      <c r="E75" s="665">
        <f t="shared" ca="1" si="32"/>
        <v>2972302.5813947208</v>
      </c>
      <c r="F75" s="218">
        <f t="shared" ca="1" si="32"/>
        <v>0</v>
      </c>
      <c r="G75" s="218">
        <f t="shared" ca="1" si="40"/>
        <v>2972302.5813947208</v>
      </c>
      <c r="H75" s="219"/>
      <c r="I75" s="220">
        <f t="shared" ca="1" si="6"/>
        <v>203888.77973762248</v>
      </c>
      <c r="J75" s="221">
        <v>3014773.7730884384</v>
      </c>
      <c r="K75" s="221">
        <v>3353282.6547298017</v>
      </c>
      <c r="L75" s="217">
        <f t="shared" si="41"/>
        <v>-338508.88164136326</v>
      </c>
      <c r="M75" s="217"/>
      <c r="N75" s="218">
        <v>0</v>
      </c>
      <c r="O75" s="218">
        <v>0</v>
      </c>
      <c r="P75" s="218">
        <f t="shared" si="42"/>
        <v>0</v>
      </c>
      <c r="Q75" s="217">
        <f t="shared" ca="1" si="24"/>
        <v>-13842.778510837859</v>
      </c>
      <c r="R75" s="222">
        <f t="shared" ca="1" si="43"/>
        <v>-148462.88041457866</v>
      </c>
      <c r="S75" s="228" t="s">
        <v>266</v>
      </c>
      <c r="T75" s="225">
        <f t="shared" ca="1" si="44"/>
        <v>2823839.7009801422</v>
      </c>
      <c r="V75" s="224">
        <f ca="1">+I75+L75+P75</f>
        <v>-134620.10190374078</v>
      </c>
      <c r="W75" s="183" t="str">
        <f>A75</f>
        <v>S.058</v>
      </c>
    </row>
    <row r="76" spans="1:23" ht="17.25" customHeight="1">
      <c r="A76" s="230" t="s">
        <v>367</v>
      </c>
      <c r="B76" s="192" t="s">
        <v>191</v>
      </c>
      <c r="C76" s="226" t="str">
        <f t="shared" ca="1" si="32"/>
        <v>Brownlee-North Mrket 69 kv Rebuild</v>
      </c>
      <c r="D76" s="216">
        <f t="shared" ca="1" si="32"/>
        <v>2017</v>
      </c>
      <c r="E76" s="665">
        <f t="shared" ca="1" si="32"/>
        <v>2037292.8099232661</v>
      </c>
      <c r="F76" s="218">
        <f t="shared" ca="1" si="32"/>
        <v>0</v>
      </c>
      <c r="G76" s="218">
        <f t="shared" ca="1" si="40"/>
        <v>2037292.8099232661</v>
      </c>
      <c r="H76" s="219"/>
      <c r="I76" s="220">
        <f t="shared" ca="1" si="6"/>
        <v>254830.66405112832</v>
      </c>
      <c r="J76" s="221">
        <v>533933.96304913051</v>
      </c>
      <c r="K76" s="221">
        <v>593885.85407176754</v>
      </c>
      <c r="L76" s="217">
        <f t="shared" si="41"/>
        <v>-59951.891022637021</v>
      </c>
      <c r="M76" s="217"/>
      <c r="N76" s="218">
        <v>0</v>
      </c>
      <c r="O76" s="218">
        <v>0</v>
      </c>
      <c r="P76" s="218">
        <f t="shared" si="42"/>
        <v>0</v>
      </c>
      <c r="Q76" s="217">
        <f t="shared" ca="1" si="24"/>
        <v>20039.085198629509</v>
      </c>
      <c r="R76" s="222">
        <f t="shared" ca="1" si="43"/>
        <v>214917.8582271208</v>
      </c>
      <c r="S76" s="228" t="s">
        <v>266</v>
      </c>
      <c r="T76" s="225">
        <f t="shared" ca="1" si="44"/>
        <v>2252210.6681503868</v>
      </c>
      <c r="V76" s="224">
        <f ca="1">+I76+L76+P76</f>
        <v>194878.7730284913</v>
      </c>
      <c r="W76" s="183" t="str">
        <f>A76</f>
        <v>S.059</v>
      </c>
    </row>
    <row r="77" spans="1:23" ht="17.25" customHeight="1">
      <c r="A77" s="230" t="s">
        <v>371</v>
      </c>
      <c r="B77" s="192" t="s">
        <v>191</v>
      </c>
      <c r="C77" s="226" t="str">
        <f t="shared" ca="1" si="32"/>
        <v>Valliant-NW Texarkana 345 kV</v>
      </c>
      <c r="D77" s="216">
        <f t="shared" ca="1" si="32"/>
        <v>2016</v>
      </c>
      <c r="E77" s="665">
        <f t="shared" ca="1" si="32"/>
        <v>11514152.464962322</v>
      </c>
      <c r="F77" s="218">
        <f t="shared" ca="1" si="32"/>
        <v>0</v>
      </c>
      <c r="G77" s="218">
        <f t="shared" ca="1" si="40"/>
        <v>11514152.464962322</v>
      </c>
      <c r="H77" s="219"/>
      <c r="I77" s="220">
        <f t="shared" ca="1" si="6"/>
        <v>383838.32156400196</v>
      </c>
      <c r="J77" s="221">
        <v>12012391.206571974</v>
      </c>
      <c r="K77" s="221">
        <v>13361182.664648632</v>
      </c>
      <c r="L77" s="217">
        <f t="shared" si="41"/>
        <v>-1348791.4580766577</v>
      </c>
      <c r="M77" s="217"/>
      <c r="N77" s="218">
        <v>0</v>
      </c>
      <c r="O77" s="218">
        <v>0</v>
      </c>
      <c r="P77" s="218">
        <f t="shared" si="42"/>
        <v>0</v>
      </c>
      <c r="Q77" s="217">
        <f t="shared" ca="1" si="24"/>
        <v>-99224.650354478785</v>
      </c>
      <c r="R77" s="222">
        <f t="shared" ca="1" si="43"/>
        <v>-1064177.7868671345</v>
      </c>
      <c r="S77" s="228" t="s">
        <v>266</v>
      </c>
      <c r="T77" s="225">
        <f t="shared" ca="1" si="44"/>
        <v>10449974.678095188</v>
      </c>
      <c r="V77" s="224">
        <f t="shared" ref="V77:V84" ca="1" si="45">+I77+L77+P77</f>
        <v>-964953.13651265576</v>
      </c>
      <c r="W77" s="183" t="str">
        <f t="shared" ref="W77:W84" si="46">A77</f>
        <v>S.060</v>
      </c>
    </row>
    <row r="78" spans="1:23" ht="17.25" customHeight="1">
      <c r="A78" s="230" t="s">
        <v>372</v>
      </c>
      <c r="B78" s="192" t="s">
        <v>191</v>
      </c>
      <c r="C78" s="226" t="str">
        <f t="shared" ref="C78:F91" ca="1" si="47">INDIRECT("'"&amp; $A78 &amp; "'!" &amp;C$100)</f>
        <v>Messick 500/230 kV</v>
      </c>
      <c r="D78" s="216">
        <f t="shared" ca="1" si="47"/>
        <v>2016</v>
      </c>
      <c r="E78" s="665">
        <f t="shared" ca="1" si="47"/>
        <v>6835472.9074064167</v>
      </c>
      <c r="F78" s="218">
        <f t="shared" ca="1" si="47"/>
        <v>0</v>
      </c>
      <c r="G78" s="218">
        <f t="shared" ref="G78:G84" ca="1" si="48">+E78+F78</f>
        <v>6835472.9074064167</v>
      </c>
      <c r="H78" s="219"/>
      <c r="I78" s="220">
        <f t="shared" ca="1" si="6"/>
        <v>456929.4724665815</v>
      </c>
      <c r="J78" s="221">
        <v>7784173.4651930016</v>
      </c>
      <c r="K78" s="221">
        <v>8658206.4947113208</v>
      </c>
      <c r="L78" s="217">
        <f t="shared" ref="L78:L84" si="49">+J78-K78</f>
        <v>-874033.02951831929</v>
      </c>
      <c r="M78" s="217"/>
      <c r="N78" s="218">
        <v>0</v>
      </c>
      <c r="O78" s="218">
        <v>0</v>
      </c>
      <c r="P78" s="218">
        <f t="shared" ref="P78:P84" si="50">+N78-O78</f>
        <v>0</v>
      </c>
      <c r="Q78" s="217">
        <f t="shared" ca="1" si="24"/>
        <v>-42890.118746741093</v>
      </c>
      <c r="R78" s="222">
        <f t="shared" ref="R78:R84" ca="1" si="51">I78+L78+P78+Q78</f>
        <v>-459993.67579847889</v>
      </c>
      <c r="S78" s="228" t="s">
        <v>266</v>
      </c>
      <c r="T78" s="225">
        <f t="shared" ref="T78:T84" ca="1" si="52">+G78+R78</f>
        <v>6375479.2316079382</v>
      </c>
      <c r="V78" s="224">
        <f t="shared" ca="1" si="45"/>
        <v>-417103.55705173779</v>
      </c>
      <c r="W78" s="183" t="str">
        <f t="shared" si="46"/>
        <v>S.061</v>
      </c>
    </row>
    <row r="79" spans="1:23" ht="17.25" customHeight="1">
      <c r="A79" s="230" t="s">
        <v>373</v>
      </c>
      <c r="B79" s="192" t="s">
        <v>191</v>
      </c>
      <c r="C79" s="226" t="str">
        <f t="shared" ca="1" si="47"/>
        <v>Letourneau 69 kV Capacitor Bank Addition</v>
      </c>
      <c r="D79" s="216">
        <f t="shared" ca="1" si="47"/>
        <v>2017</v>
      </c>
      <c r="E79" s="665">
        <f t="shared" ca="1" si="47"/>
        <v>149671.45198505887</v>
      </c>
      <c r="F79" s="218">
        <f t="shared" ca="1" si="47"/>
        <v>0</v>
      </c>
      <c r="G79" s="218">
        <f t="shared" ca="1" si="48"/>
        <v>149671.45198505887</v>
      </c>
      <c r="H79" s="219"/>
      <c r="I79" s="220">
        <f t="shared" ca="1" si="6"/>
        <v>16290.267605716101</v>
      </c>
      <c r="J79" s="221">
        <v>149004.88430709508</v>
      </c>
      <c r="K79" s="221">
        <v>165735.65103863116</v>
      </c>
      <c r="L79" s="217">
        <f t="shared" si="49"/>
        <v>-16730.766731536074</v>
      </c>
      <c r="M79" s="217"/>
      <c r="N79" s="218">
        <v>0</v>
      </c>
      <c r="O79" s="218">
        <v>0</v>
      </c>
      <c r="P79" s="218">
        <f t="shared" si="50"/>
        <v>0</v>
      </c>
      <c r="Q79" s="217">
        <f t="shared" ca="1" si="24"/>
        <v>-45.295849183829425</v>
      </c>
      <c r="R79" s="222">
        <f t="shared" ca="1" si="51"/>
        <v>-485.79497500380285</v>
      </c>
      <c r="S79" s="228" t="s">
        <v>266</v>
      </c>
      <c r="T79" s="225">
        <f t="shared" ca="1" si="52"/>
        <v>149185.65701005506</v>
      </c>
      <c r="V79" s="224">
        <f t="shared" ca="1" si="45"/>
        <v>-440.49912581997341</v>
      </c>
      <c r="W79" s="183" t="str">
        <f t="shared" si="46"/>
        <v>S.062</v>
      </c>
    </row>
    <row r="80" spans="1:23" ht="17.25" customHeight="1">
      <c r="A80" s="230" t="s">
        <v>374</v>
      </c>
      <c r="B80" s="192" t="s">
        <v>191</v>
      </c>
      <c r="C80" s="226" t="str">
        <f t="shared" ca="1" si="47"/>
        <v>Brooks Street - Edwards Street 69 kV Line Rebuild</v>
      </c>
      <c r="D80" s="216">
        <f t="shared" ca="1" si="47"/>
        <v>2017</v>
      </c>
      <c r="E80" s="665">
        <f t="shared" ca="1" si="47"/>
        <v>557768.80548021838</v>
      </c>
      <c r="F80" s="218">
        <f t="shared" ca="1" si="47"/>
        <v>0</v>
      </c>
      <c r="G80" s="218">
        <f t="shared" ca="1" si="48"/>
        <v>557768.80548021838</v>
      </c>
      <c r="H80" s="219"/>
      <c r="I80" s="220">
        <f t="shared" ca="1" si="6"/>
        <v>-68612.939703948563</v>
      </c>
      <c r="J80" s="221">
        <v>530644.83573745936</v>
      </c>
      <c r="K80" s="221">
        <v>590227.41254561406</v>
      </c>
      <c r="L80" s="217">
        <f t="shared" si="49"/>
        <v>-59582.576808154699</v>
      </c>
      <c r="M80" s="217"/>
      <c r="N80" s="218">
        <v>0</v>
      </c>
      <c r="O80" s="218">
        <v>0</v>
      </c>
      <c r="P80" s="218">
        <f t="shared" si="50"/>
        <v>0</v>
      </c>
      <c r="Q80" s="217">
        <f t="shared" ca="1" si="24"/>
        <v>-13182.148253226003</v>
      </c>
      <c r="R80" s="222">
        <f t="shared" ca="1" si="51"/>
        <v>-141377.66476532927</v>
      </c>
      <c r="S80" s="228" t="s">
        <v>266</v>
      </c>
      <c r="T80" s="225">
        <f t="shared" ca="1" si="52"/>
        <v>416391.1407148891</v>
      </c>
      <c r="V80" s="224">
        <f t="shared" ca="1" si="45"/>
        <v>-128195.51651210326</v>
      </c>
      <c r="W80" s="183" t="str">
        <f t="shared" si="46"/>
        <v>S.063</v>
      </c>
    </row>
    <row r="81" spans="1:23" ht="17.25" customHeight="1">
      <c r="A81" s="230" t="s">
        <v>375</v>
      </c>
      <c r="B81" s="192" t="s">
        <v>191</v>
      </c>
      <c r="C81" s="226" t="str">
        <f t="shared" ca="1" si="47"/>
        <v>Hallsville - Marshall New 69 kV Circuit</v>
      </c>
      <c r="D81" s="216">
        <f t="shared" ca="1" si="47"/>
        <v>2017</v>
      </c>
      <c r="E81" s="665">
        <f t="shared" ca="1" si="47"/>
        <v>2081314.0523024015</v>
      </c>
      <c r="F81" s="218">
        <f t="shared" ca="1" si="47"/>
        <v>0</v>
      </c>
      <c r="G81" s="218">
        <f t="shared" ca="1" si="48"/>
        <v>2081314.0523024015</v>
      </c>
      <c r="H81" s="219"/>
      <c r="I81" s="220">
        <f t="shared" ca="1" si="6"/>
        <v>256779.64212153968</v>
      </c>
      <c r="J81" s="221">
        <v>2506745.603524127</v>
      </c>
      <c r="K81" s="221">
        <v>2788211.3832728565</v>
      </c>
      <c r="L81" s="217">
        <f t="shared" si="49"/>
        <v>-281465.77974872943</v>
      </c>
      <c r="M81" s="217"/>
      <c r="N81" s="218">
        <v>0</v>
      </c>
      <c r="O81" s="218">
        <v>0</v>
      </c>
      <c r="P81" s="218">
        <f t="shared" si="50"/>
        <v>0</v>
      </c>
      <c r="Q81" s="217">
        <f t="shared" ca="1" si="24"/>
        <v>-2538.4376525401544</v>
      </c>
      <c r="R81" s="222">
        <f t="shared" ca="1" si="51"/>
        <v>-27224.575279729899</v>
      </c>
      <c r="S81" s="228" t="s">
        <v>266</v>
      </c>
      <c r="T81" s="225">
        <f t="shared" ca="1" si="52"/>
        <v>2054089.4770226716</v>
      </c>
      <c r="V81" s="224">
        <f t="shared" ca="1" si="45"/>
        <v>-24686.137627189746</v>
      </c>
      <c r="W81" s="183" t="str">
        <f t="shared" si="46"/>
        <v>S.064</v>
      </c>
    </row>
    <row r="82" spans="1:23" ht="17.25" customHeight="1">
      <c r="A82" s="230" t="s">
        <v>376</v>
      </c>
      <c r="B82" s="192" t="s">
        <v>191</v>
      </c>
      <c r="C82" s="226" t="str">
        <f t="shared" ca="1" si="47"/>
        <v>Daingerfield - Jenkins Rebuild</v>
      </c>
      <c r="D82" s="216">
        <f t="shared" ca="1" si="47"/>
        <v>2017</v>
      </c>
      <c r="E82" s="665">
        <f t="shared" ca="1" si="47"/>
        <v>291189.59706285701</v>
      </c>
      <c r="F82" s="218">
        <f t="shared" ca="1" si="47"/>
        <v>0</v>
      </c>
      <c r="G82" s="218">
        <f t="shared" ca="1" si="48"/>
        <v>291189.59706285701</v>
      </c>
      <c r="H82" s="219"/>
      <c r="I82" s="220">
        <f t="shared" ca="1" si="6"/>
        <v>82455.033007627004</v>
      </c>
      <c r="J82" s="221">
        <v>271285.46006062807</v>
      </c>
      <c r="K82" s="221">
        <v>301746.29878439388</v>
      </c>
      <c r="L82" s="217">
        <f t="shared" si="49"/>
        <v>-30460.838723765803</v>
      </c>
      <c r="M82" s="217"/>
      <c r="N82" s="218">
        <v>0</v>
      </c>
      <c r="O82" s="218">
        <v>0</v>
      </c>
      <c r="P82" s="218">
        <f t="shared" si="50"/>
        <v>0</v>
      </c>
      <c r="Q82" s="217">
        <f t="shared" ref="Q82:Q88" ca="1" si="53">+V82/$V$93 * $Q$93</f>
        <v>5346.4832156761468</v>
      </c>
      <c r="R82" s="222">
        <f t="shared" ca="1" si="51"/>
        <v>57340.677499537349</v>
      </c>
      <c r="S82" s="228" t="s">
        <v>266</v>
      </c>
      <c r="T82" s="225">
        <f t="shared" ca="1" si="52"/>
        <v>348530.27456239436</v>
      </c>
      <c r="V82" s="224">
        <f t="shared" ca="1" si="45"/>
        <v>51994.194283861201</v>
      </c>
      <c r="W82" s="183" t="str">
        <f t="shared" si="46"/>
        <v>S.065</v>
      </c>
    </row>
    <row r="83" spans="1:23" ht="17.25" customHeight="1">
      <c r="A83" s="230" t="s">
        <v>377</v>
      </c>
      <c r="B83" s="192" t="s">
        <v>191</v>
      </c>
      <c r="C83" s="226" t="str">
        <f t="shared" ca="1" si="47"/>
        <v>Broadmoor - Fort Humbug Rebuild</v>
      </c>
      <c r="D83" s="216">
        <f t="shared" ca="1" si="47"/>
        <v>2017</v>
      </c>
      <c r="E83" s="665">
        <f t="shared" ca="1" si="47"/>
        <v>788397.59733237652</v>
      </c>
      <c r="F83" s="218">
        <f t="shared" ca="1" si="47"/>
        <v>0</v>
      </c>
      <c r="G83" s="218">
        <f t="shared" ca="1" si="48"/>
        <v>788397.59733237652</v>
      </c>
      <c r="H83" s="219"/>
      <c r="I83" s="220">
        <f t="shared" ref="I83:I91" ca="1" si="54">INDIRECT("'"&amp; $A83 &amp; "'!" &amp;I$100)</f>
        <v>50060.908783547347</v>
      </c>
      <c r="J83" s="221">
        <v>879161.51225406257</v>
      </c>
      <c r="K83" s="221">
        <v>977876.70705635007</v>
      </c>
      <c r="L83" s="217">
        <f t="shared" si="49"/>
        <v>-98715.1948022875</v>
      </c>
      <c r="M83" s="217"/>
      <c r="N83" s="218">
        <v>0</v>
      </c>
      <c r="O83" s="218">
        <v>0</v>
      </c>
      <c r="P83" s="218">
        <f t="shared" si="50"/>
        <v>0</v>
      </c>
      <c r="Q83" s="217">
        <f t="shared" ca="1" si="53"/>
        <v>-5003.0455736986769</v>
      </c>
      <c r="R83" s="222">
        <f t="shared" ca="1" si="51"/>
        <v>-53657.33159243883</v>
      </c>
      <c r="S83" s="228" t="s">
        <v>266</v>
      </c>
      <c r="T83" s="225">
        <f t="shared" ca="1" si="52"/>
        <v>734740.26573993766</v>
      </c>
      <c r="V83" s="224">
        <f t="shared" ca="1" si="45"/>
        <v>-48654.286018740153</v>
      </c>
      <c r="W83" s="183" t="str">
        <f t="shared" si="46"/>
        <v>S.066</v>
      </c>
    </row>
    <row r="84" spans="1:23" ht="17.25" customHeight="1">
      <c r="A84" s="230" t="s">
        <v>378</v>
      </c>
      <c r="B84" s="192" t="s">
        <v>191</v>
      </c>
      <c r="C84" s="226" t="str">
        <f t="shared" ca="1" si="47"/>
        <v>Chamber Springs - Farmington 161 kV Line</v>
      </c>
      <c r="D84" s="216">
        <f t="shared" ca="1" si="47"/>
        <v>2017</v>
      </c>
      <c r="E84" s="665">
        <f t="shared" ca="1" si="47"/>
        <v>1280389.3877484133</v>
      </c>
      <c r="F84" s="218">
        <f t="shared" ca="1" si="47"/>
        <v>0</v>
      </c>
      <c r="G84" s="218">
        <f t="shared" ca="1" si="48"/>
        <v>1280389.3877484133</v>
      </c>
      <c r="H84" s="219"/>
      <c r="I84" s="220">
        <f t="shared" ca="1" si="54"/>
        <v>247802.38276754762</v>
      </c>
      <c r="J84" s="221">
        <v>1252800.7810921937</v>
      </c>
      <c r="K84" s="221">
        <v>1393469.4425727194</v>
      </c>
      <c r="L84" s="217">
        <f t="shared" si="49"/>
        <v>-140668.66148052574</v>
      </c>
      <c r="M84" s="217"/>
      <c r="N84" s="218">
        <v>0</v>
      </c>
      <c r="O84" s="218">
        <v>0</v>
      </c>
      <c r="P84" s="218">
        <f t="shared" si="50"/>
        <v>0</v>
      </c>
      <c r="Q84" s="217">
        <f t="shared" ca="1" si="53"/>
        <v>11016.396168519534</v>
      </c>
      <c r="R84" s="222">
        <f t="shared" ca="1" si="51"/>
        <v>118150.11745554142</v>
      </c>
      <c r="S84" s="228" t="s">
        <v>266</v>
      </c>
      <c r="T84" s="225">
        <f t="shared" ca="1" si="52"/>
        <v>1398539.5052039546</v>
      </c>
      <c r="V84" s="224">
        <f t="shared" ca="1" si="45"/>
        <v>107133.72128702188</v>
      </c>
      <c r="W84" s="183" t="str">
        <f t="shared" si="46"/>
        <v>S.067</v>
      </c>
    </row>
    <row r="85" spans="1:23" ht="17.25" customHeight="1">
      <c r="A85" s="230" t="s">
        <v>428</v>
      </c>
      <c r="B85" s="192" t="s">
        <v>191</v>
      </c>
      <c r="C85" s="226" t="str">
        <f t="shared" ca="1" si="47"/>
        <v>Evenside - Northwest Henderson 69 KV Line Rebuild</v>
      </c>
      <c r="D85" s="216">
        <f t="shared" ca="1" si="47"/>
        <v>2018</v>
      </c>
      <c r="E85" s="665">
        <f t="shared" ca="1" si="47"/>
        <v>1368573.5039296474</v>
      </c>
      <c r="F85" s="218">
        <f t="shared" ca="1" si="47"/>
        <v>0</v>
      </c>
      <c r="G85" s="218">
        <f t="shared" ref="G85:G91" ca="1" si="55">+E85+F85</f>
        <v>1368573.5039296474</v>
      </c>
      <c r="H85" s="219"/>
      <c r="I85" s="220">
        <f t="shared" ca="1" si="54"/>
        <v>255061.44286198798</v>
      </c>
      <c r="J85" s="221">
        <v>1170030.3322670816</v>
      </c>
      <c r="K85" s="221">
        <v>1301405.2509418116</v>
      </c>
      <c r="L85" s="217">
        <f t="shared" ref="L85:L91" si="56">+J85-K85</f>
        <v>-131374.91867473</v>
      </c>
      <c r="M85" s="217"/>
      <c r="N85" s="218">
        <v>0</v>
      </c>
      <c r="O85" s="218">
        <v>0</v>
      </c>
      <c r="P85" s="218">
        <f t="shared" ref="P85:P91" si="57">+N85-O85</f>
        <v>0</v>
      </c>
      <c r="Q85" s="217">
        <f t="shared" ca="1" si="53"/>
        <v>12718.495491289068</v>
      </c>
      <c r="R85" s="222">
        <f t="shared" ref="R85:R91" ca="1" si="58">I85+L85+P85+Q85</f>
        <v>136405.01967854705</v>
      </c>
      <c r="S85" s="228" t="s">
        <v>266</v>
      </c>
      <c r="T85" s="225">
        <f t="shared" ref="T85:T91" ca="1" si="59">+G85+R85</f>
        <v>1504978.5236081944</v>
      </c>
      <c r="V85" s="224">
        <f t="shared" ref="V85:V91" ca="1" si="60">+I85+L85+P85</f>
        <v>123686.52418725798</v>
      </c>
      <c r="W85" s="183" t="str">
        <f t="shared" ref="W85:W91" si="61">A85</f>
        <v>S.068</v>
      </c>
    </row>
    <row r="86" spans="1:23" ht="17.25" customHeight="1">
      <c r="A86" s="230" t="s">
        <v>429</v>
      </c>
      <c r="B86" s="192" t="s">
        <v>191</v>
      </c>
      <c r="C86" s="226" t="str">
        <f t="shared" ca="1" si="47"/>
        <v>Hallsville - Longview Heights 69 KV Line Rebuild</v>
      </c>
      <c r="D86" s="216">
        <f t="shared" ca="1" si="47"/>
        <v>2017</v>
      </c>
      <c r="E86" s="665">
        <f t="shared" ca="1" si="47"/>
        <v>1186882.8746105693</v>
      </c>
      <c r="F86" s="218">
        <f t="shared" ca="1" si="47"/>
        <v>0</v>
      </c>
      <c r="G86" s="218">
        <f t="shared" ca="1" si="55"/>
        <v>1186882.8746105693</v>
      </c>
      <c r="H86" s="219"/>
      <c r="I86" s="220">
        <f t="shared" ca="1" si="54"/>
        <v>165798.71499255486</v>
      </c>
      <c r="J86" s="221">
        <v>1096709.0714176192</v>
      </c>
      <c r="K86" s="221">
        <v>1219851.2337136643</v>
      </c>
      <c r="L86" s="217">
        <f t="shared" si="56"/>
        <v>-123142.16229604511</v>
      </c>
      <c r="M86" s="217"/>
      <c r="N86" s="218">
        <v>0</v>
      </c>
      <c r="O86" s="218">
        <v>0</v>
      </c>
      <c r="P86" s="218">
        <f t="shared" si="57"/>
        <v>0</v>
      </c>
      <c r="Q86" s="217">
        <f t="shared" ca="1" si="53"/>
        <v>4386.3078594004519</v>
      </c>
      <c r="R86" s="222">
        <f t="shared" ca="1" si="58"/>
        <v>47042.860555910207</v>
      </c>
      <c r="S86" s="228" t="s">
        <v>266</v>
      </c>
      <c r="T86" s="225">
        <f t="shared" ca="1" si="59"/>
        <v>1233925.7351664796</v>
      </c>
      <c r="V86" s="224">
        <f t="shared" ca="1" si="60"/>
        <v>42656.552696509752</v>
      </c>
      <c r="W86" s="183" t="str">
        <f t="shared" si="61"/>
        <v>S.069</v>
      </c>
    </row>
    <row r="87" spans="1:23" ht="17.25" customHeight="1">
      <c r="A87" s="230" t="s">
        <v>430</v>
      </c>
      <c r="B87" s="192" t="s">
        <v>191</v>
      </c>
      <c r="C87" s="226" t="str">
        <f t="shared" ca="1" si="47"/>
        <v>Linwood - South Shreveport 138 KV Kine Rebuild</v>
      </c>
      <c r="D87" s="216">
        <f t="shared" ca="1" si="47"/>
        <v>2018</v>
      </c>
      <c r="E87" s="665">
        <f t="shared" ca="1" si="47"/>
        <v>876872.6916380648</v>
      </c>
      <c r="F87" s="218">
        <f t="shared" ca="1" si="47"/>
        <v>0</v>
      </c>
      <c r="G87" s="218">
        <f t="shared" ca="1" si="55"/>
        <v>876872.6916380648</v>
      </c>
      <c r="H87" s="219"/>
      <c r="I87" s="220">
        <f t="shared" ca="1" si="54"/>
        <v>-30133.603390509263</v>
      </c>
      <c r="J87" s="221">
        <v>949667.57657502161</v>
      </c>
      <c r="K87" s="221">
        <v>1056299.428074827</v>
      </c>
      <c r="L87" s="217">
        <f t="shared" si="56"/>
        <v>-106631.85149980534</v>
      </c>
      <c r="M87" s="217"/>
      <c r="N87" s="218">
        <v>0</v>
      </c>
      <c r="O87" s="218">
        <v>0</v>
      </c>
      <c r="P87" s="218">
        <f t="shared" si="57"/>
        <v>0</v>
      </c>
      <c r="Q87" s="217">
        <f t="shared" ca="1" si="53"/>
        <v>-14063.381866508629</v>
      </c>
      <c r="R87" s="222">
        <f t="shared" ca="1" si="58"/>
        <v>-150828.83675682324</v>
      </c>
      <c r="S87" s="228" t="s">
        <v>266</v>
      </c>
      <c r="T87" s="225">
        <f t="shared" ca="1" si="59"/>
        <v>726043.85488124157</v>
      </c>
      <c r="V87" s="224">
        <f t="shared" ca="1" si="60"/>
        <v>-136765.45489031461</v>
      </c>
      <c r="W87" s="183" t="str">
        <f t="shared" si="61"/>
        <v>S.070</v>
      </c>
    </row>
    <row r="88" spans="1:23" ht="17.25" customHeight="1">
      <c r="A88" s="230" t="s">
        <v>431</v>
      </c>
      <c r="B88" s="192" t="s">
        <v>191</v>
      </c>
      <c r="C88" s="226" t="str">
        <f t="shared" ca="1" si="47"/>
        <v>IPC 138 KV Capacitor Bank Addition</v>
      </c>
      <c r="D88" s="216">
        <f t="shared" ca="1" si="47"/>
        <v>2018</v>
      </c>
      <c r="E88" s="665">
        <f t="shared" ca="1" si="47"/>
        <v>215521.79480403315</v>
      </c>
      <c r="F88" s="218">
        <f t="shared" ca="1" si="47"/>
        <v>0</v>
      </c>
      <c r="G88" s="218">
        <f t="shared" ca="1" si="55"/>
        <v>215521.79480403315</v>
      </c>
      <c r="H88" s="219"/>
      <c r="I88" s="220">
        <f t="shared" ca="1" si="54"/>
        <v>19332.28304956769</v>
      </c>
      <c r="J88" s="221">
        <v>205595.02731099608</v>
      </c>
      <c r="K88" s="221">
        <v>228679.92455513476</v>
      </c>
      <c r="L88" s="217">
        <f t="shared" si="56"/>
        <v>-23084.897244138672</v>
      </c>
      <c r="M88" s="217"/>
      <c r="N88" s="218">
        <v>0</v>
      </c>
      <c r="O88" s="218">
        <v>0</v>
      </c>
      <c r="P88" s="218">
        <f t="shared" si="57"/>
        <v>0</v>
      </c>
      <c r="Q88" s="217">
        <f t="shared" ca="1" si="53"/>
        <v>-385.8755594258605</v>
      </c>
      <c r="R88" s="222">
        <f t="shared" ca="1" si="58"/>
        <v>-4138.4897539968424</v>
      </c>
      <c r="S88" s="228" t="s">
        <v>266</v>
      </c>
      <c r="T88" s="225">
        <f t="shared" ca="1" si="59"/>
        <v>211383.30505003632</v>
      </c>
      <c r="V88" s="224">
        <f t="shared" ca="1" si="60"/>
        <v>-3752.6141945709824</v>
      </c>
      <c r="W88" s="183" t="str">
        <f t="shared" si="61"/>
        <v>S.071</v>
      </c>
    </row>
    <row r="89" spans="1:23" ht="17.25" customHeight="1">
      <c r="A89" s="230" t="s">
        <v>441</v>
      </c>
      <c r="B89" s="192" t="s">
        <v>191</v>
      </c>
      <c r="C89" s="226" t="str">
        <f t="shared" ca="1" si="47"/>
        <v>Ellerbe Road - Lucas 69 kV Rebuild</v>
      </c>
      <c r="D89" s="216">
        <f t="shared" ca="1" si="47"/>
        <v>2019</v>
      </c>
      <c r="E89" s="665">
        <f t="shared" ca="1" si="47"/>
        <v>1217145.1920381451</v>
      </c>
      <c r="F89" s="218">
        <f t="shared" ca="1" si="47"/>
        <v>0</v>
      </c>
      <c r="G89" s="218">
        <f t="shared" ca="1" si="55"/>
        <v>1217145.1920381451</v>
      </c>
      <c r="H89" s="219"/>
      <c r="I89" s="220">
        <f t="shared" ca="1" si="54"/>
        <v>119117.30013738357</v>
      </c>
      <c r="J89" s="221">
        <v>396082.33747842355</v>
      </c>
      <c r="K89" s="221">
        <v>440555.78696062625</v>
      </c>
      <c r="L89" s="217">
        <f t="shared" si="56"/>
        <v>-44473.449482202705</v>
      </c>
      <c r="M89" s="217"/>
      <c r="N89" s="218">
        <v>0</v>
      </c>
      <c r="O89" s="218">
        <v>0</v>
      </c>
      <c r="P89" s="218">
        <f t="shared" si="57"/>
        <v>0</v>
      </c>
      <c r="Q89" s="217">
        <f t="shared" ref="Q89:Q91" ca="1" si="62">+V89/$V$93 * $Q$93</f>
        <v>7675.5126255554842</v>
      </c>
      <c r="R89" s="222">
        <f t="shared" ca="1" si="58"/>
        <v>82319.363280736346</v>
      </c>
      <c r="S89" s="228" t="s">
        <v>266</v>
      </c>
      <c r="T89" s="225">
        <f t="shared" ca="1" si="59"/>
        <v>1299464.5553188815</v>
      </c>
      <c r="V89" s="224">
        <f t="shared" ca="1" si="60"/>
        <v>74643.850655180868</v>
      </c>
      <c r="W89" s="183" t="str">
        <f t="shared" si="61"/>
        <v>S.072</v>
      </c>
    </row>
    <row r="90" spans="1:23" ht="17.25" customHeight="1">
      <c r="A90" s="230" t="s">
        <v>440</v>
      </c>
      <c r="B90" s="192" t="s">
        <v>191</v>
      </c>
      <c r="C90" s="226" t="str">
        <f t="shared" ca="1" si="47"/>
        <v>Siloam Springs - Siloam Springs City 161 kV Rebuild</v>
      </c>
      <c r="D90" s="216">
        <f t="shared" ca="1" si="47"/>
        <v>2019</v>
      </c>
      <c r="E90" s="665">
        <f t="shared" ca="1" si="47"/>
        <v>481307.93404609448</v>
      </c>
      <c r="F90" s="218">
        <f t="shared" ca="1" si="47"/>
        <v>0</v>
      </c>
      <c r="G90" s="218">
        <f t="shared" ca="1" si="55"/>
        <v>481307.93404609448</v>
      </c>
      <c r="H90" s="219"/>
      <c r="I90" s="220">
        <f t="shared" ca="1" si="54"/>
        <v>12081.515792864433</v>
      </c>
      <c r="J90" s="221">
        <v>192042.98677355595</v>
      </c>
      <c r="K90" s="221">
        <v>213606.21558365232</v>
      </c>
      <c r="L90" s="217">
        <f t="shared" si="56"/>
        <v>-21563.228810096363</v>
      </c>
      <c r="M90" s="217"/>
      <c r="N90" s="218">
        <v>0</v>
      </c>
      <c r="O90" s="218">
        <v>0</v>
      </c>
      <c r="P90" s="218">
        <f t="shared" si="57"/>
        <v>0</v>
      </c>
      <c r="Q90" s="217">
        <f t="shared" ca="1" si="62"/>
        <v>-974.99000033978245</v>
      </c>
      <c r="R90" s="222">
        <f t="shared" ca="1" si="58"/>
        <v>-10456.703017571712</v>
      </c>
      <c r="S90" s="228" t="s">
        <v>266</v>
      </c>
      <c r="T90" s="225">
        <f t="shared" ca="1" si="59"/>
        <v>470851.23102852277</v>
      </c>
      <c r="V90" s="224">
        <f t="shared" ca="1" si="60"/>
        <v>-9481.7130172319303</v>
      </c>
      <c r="W90" s="183" t="str">
        <f t="shared" si="61"/>
        <v>S.073</v>
      </c>
    </row>
    <row r="91" spans="1:23" ht="13">
      <c r="A91" s="230" t="s">
        <v>446</v>
      </c>
      <c r="B91" s="192" t="s">
        <v>191</v>
      </c>
      <c r="C91" s="226" t="str">
        <f t="shared" ca="1" si="47"/>
        <v>Figure Five - VBI North 69 kV Rebuild</v>
      </c>
      <c r="D91" s="216">
        <f t="shared" ca="1" si="47"/>
        <v>2019</v>
      </c>
      <c r="E91" s="665">
        <f t="shared" ca="1" si="47"/>
        <v>369160.37527494592</v>
      </c>
      <c r="F91" s="218">
        <f t="shared" ca="1" si="47"/>
        <v>0</v>
      </c>
      <c r="G91" s="218">
        <f t="shared" ca="1" si="55"/>
        <v>369160.37527494592</v>
      </c>
      <c r="H91" s="231"/>
      <c r="I91" s="220">
        <f t="shared" ca="1" si="54"/>
        <v>155793.12682956253</v>
      </c>
      <c r="J91" s="221">
        <v>0</v>
      </c>
      <c r="K91" s="221">
        <v>0</v>
      </c>
      <c r="L91" s="217">
        <f t="shared" si="56"/>
        <v>0</v>
      </c>
      <c r="M91" s="231"/>
      <c r="N91" s="218">
        <v>0</v>
      </c>
      <c r="O91" s="218">
        <v>0</v>
      </c>
      <c r="P91" s="218">
        <f t="shared" si="57"/>
        <v>0</v>
      </c>
      <c r="Q91" s="217">
        <f t="shared" ca="1" si="62"/>
        <v>16019.968174994958</v>
      </c>
      <c r="R91" s="222">
        <f t="shared" ca="1" si="58"/>
        <v>171813.09500455749</v>
      </c>
      <c r="S91" s="231"/>
      <c r="T91" s="225">
        <f t="shared" ca="1" si="59"/>
        <v>540973.47027950338</v>
      </c>
      <c r="U91" s="233"/>
      <c r="V91" s="224">
        <f t="shared" ca="1" si="60"/>
        <v>155793.12682956253</v>
      </c>
      <c r="W91" s="183" t="str">
        <f t="shared" si="61"/>
        <v>S.074</v>
      </c>
    </row>
    <row r="92" spans="1:23" ht="13">
      <c r="A92" s="194"/>
      <c r="B92" s="194"/>
      <c r="C92" s="194"/>
      <c r="D92" s="192"/>
      <c r="E92" s="231"/>
      <c r="F92" s="231"/>
      <c r="G92" s="231"/>
      <c r="H92" s="222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22"/>
      <c r="T92" s="232"/>
      <c r="V92" s="213"/>
    </row>
    <row r="93" spans="1:23" ht="13">
      <c r="A93" s="194"/>
      <c r="B93" s="194"/>
      <c r="C93" s="214" t="s">
        <v>247</v>
      </c>
      <c r="D93" s="192"/>
      <c r="E93" s="222">
        <f ca="1">SUM(E18:E91)</f>
        <v>79787935.722708017</v>
      </c>
      <c r="F93" s="222">
        <f ca="1">SUM(F18:F91)</f>
        <v>0</v>
      </c>
      <c r="G93" s="222">
        <f ca="1">SUM(G18:G91)</f>
        <v>79787935.722708017</v>
      </c>
      <c r="H93" s="222"/>
      <c r="I93" s="222">
        <f ca="1">ROUND(SUM(I18:I91),0)</f>
        <v>6186270</v>
      </c>
      <c r="J93" s="222">
        <f>SUM(J18:J91)</f>
        <v>81746290.100885376</v>
      </c>
      <c r="K93" s="222">
        <v>90925036.939999998</v>
      </c>
      <c r="L93" s="222">
        <f>SUM(L18:L91)</f>
        <v>-9178746.8391146194</v>
      </c>
      <c r="M93" s="222"/>
      <c r="N93" s="222">
        <f>SUM(N18:N91)</f>
        <v>0</v>
      </c>
      <c r="O93" s="222">
        <f>SUM(O18:O91)</f>
        <v>0</v>
      </c>
      <c r="P93" s="222">
        <f>SUM(P18:P91)</f>
        <v>0</v>
      </c>
      <c r="Q93" s="222">
        <v>-307711.827613045</v>
      </c>
      <c r="R93" s="222">
        <f ca="1">SUM(R18:R91)</f>
        <v>-3300188.920114554</v>
      </c>
      <c r="S93" s="222"/>
      <c r="T93" s="234">
        <f ca="1">SUM(T18:T91)</f>
        <v>76487746.802593425</v>
      </c>
      <c r="V93" s="235">
        <f ca="1">SUM(V18:V91)</f>
        <v>-2992477.0925015081</v>
      </c>
      <c r="W93" s="236" t="s">
        <v>368</v>
      </c>
    </row>
    <row r="94" spans="1:23" ht="13.5" thickBot="1">
      <c r="A94" s="194"/>
      <c r="B94" s="194"/>
      <c r="C94" s="237"/>
      <c r="D94" s="194"/>
      <c r="E94" s="238"/>
      <c r="F94" s="222"/>
      <c r="G94" s="222"/>
      <c r="H94" s="194"/>
      <c r="I94" s="239" t="str">
        <f ca="1">IF(I93='SWE.WS.G.BPU.ATRR.True-up'!N19,"","Error")</f>
        <v/>
      </c>
      <c r="J94" s="238"/>
      <c r="K94" s="240" t="str">
        <f>IF(K93=SUM(K18:K91),"","Error -- check allocations above).")</f>
        <v/>
      </c>
      <c r="L94" s="241"/>
      <c r="M94" s="241"/>
      <c r="N94" s="241"/>
      <c r="O94" s="241"/>
      <c r="P94" s="241"/>
      <c r="Q94" s="240" t="str">
        <f ca="1">IF(ROUND(Q93,0)=ROUND(SUM(Q18:Q91),0),"","Error -- check allocations above).")</f>
        <v/>
      </c>
      <c r="R94" s="222"/>
      <c r="S94" s="222"/>
      <c r="T94" s="222"/>
      <c r="V94" s="242"/>
      <c r="W94" s="236"/>
    </row>
    <row r="95" spans="1:23" ht="12.5">
      <c r="A95" s="194"/>
      <c r="B95" s="194"/>
      <c r="C95" s="243" t="s">
        <v>267</v>
      </c>
      <c r="D95" s="194"/>
      <c r="E95" s="222"/>
      <c r="F95" s="222"/>
      <c r="G95" s="222"/>
      <c r="H95" s="194"/>
      <c r="I95" s="244"/>
      <c r="J95" s="244"/>
      <c r="K95" s="241"/>
      <c r="L95" s="194"/>
      <c r="M95" s="194"/>
      <c r="N95" s="241"/>
      <c r="O95" s="241"/>
      <c r="P95" s="241"/>
      <c r="Q95" s="241"/>
      <c r="R95" s="222"/>
      <c r="S95" s="222"/>
      <c r="T95" s="222"/>
    </row>
    <row r="96" spans="1:23" ht="12.5">
      <c r="A96" s="194"/>
      <c r="B96" s="194"/>
      <c r="C96" s="243"/>
      <c r="D96" s="194"/>
      <c r="E96" s="222"/>
      <c r="F96" s="222"/>
      <c r="G96" s="222"/>
      <c r="H96" s="194"/>
      <c r="I96" s="245"/>
      <c r="J96" s="245"/>
      <c r="K96" s="221"/>
      <c r="L96" s="194"/>
      <c r="M96" s="194"/>
      <c r="N96" s="241"/>
      <c r="O96" s="241"/>
      <c r="P96" s="241"/>
      <c r="Q96" s="246"/>
      <c r="R96" s="241"/>
      <c r="S96" s="194"/>
      <c r="T96" s="194"/>
    </row>
    <row r="97" spans="1:22" ht="12.5">
      <c r="E97" s="247"/>
      <c r="F97" s="247"/>
      <c r="G97" s="247"/>
      <c r="I97" s="247"/>
      <c r="K97" s="247"/>
      <c r="N97" s="248"/>
      <c r="O97" s="248"/>
      <c r="P97" s="248"/>
      <c r="Q97" s="248"/>
      <c r="R97" s="248"/>
    </row>
    <row r="98" spans="1:22" ht="12.5">
      <c r="E98" s="247"/>
      <c r="F98" s="247"/>
      <c r="G98" s="247"/>
      <c r="K98" s="249"/>
      <c r="V98" s="183" t="s">
        <v>221</v>
      </c>
    </row>
    <row r="99" spans="1:22" ht="12.5">
      <c r="A99" s="250" t="s">
        <v>188</v>
      </c>
      <c r="B99" s="251"/>
      <c r="C99" s="251"/>
      <c r="D99" s="251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3"/>
      <c r="V99" s="183" t="s">
        <v>222</v>
      </c>
    </row>
    <row r="100" spans="1:22" ht="15.5">
      <c r="A100" s="254" t="s">
        <v>213</v>
      </c>
      <c r="B100" s="233"/>
      <c r="C100" s="255" t="str">
        <f ca="1">RIGHT(CELL("address",S.001!D7),4)</f>
        <v>$D$7</v>
      </c>
      <c r="D100" s="255" t="str">
        <f ca="1">RIGHT(CELL("address",S.001!D11),4)</f>
        <v>D$11</v>
      </c>
      <c r="E100" s="255" t="str">
        <f ca="1">RIGHT(CELL("address",S.001!N5),4)</f>
        <v>$N$5</v>
      </c>
      <c r="F100" s="255" t="str">
        <f ca="1">RIGHT(CELL("address",S.001!N7),4)</f>
        <v>$N$7</v>
      </c>
      <c r="G100" s="233"/>
      <c r="H100" s="256"/>
      <c r="I100" s="255" t="str">
        <f ca="1">RIGHT(CELL("address",S.001!M89),4)</f>
        <v>M$89</v>
      </c>
      <c r="J100" s="255"/>
      <c r="K100" s="233"/>
      <c r="L100" s="233"/>
      <c r="M100" s="233"/>
      <c r="N100" s="255" t="str">
        <f ca="1">RIGHT(CELL("address",S.001!N87),4)</f>
        <v>N$87</v>
      </c>
      <c r="O100" s="257" t="str">
        <f ca="1">RIGHT(CELL("address",S.001!N88),4)</f>
        <v>N$88</v>
      </c>
      <c r="P100" s="212" t="s">
        <v>189</v>
      </c>
      <c r="V100" s="183" t="s">
        <v>223</v>
      </c>
    </row>
    <row r="101" spans="1:22" ht="12.5">
      <c r="A101" s="258" t="s">
        <v>214</v>
      </c>
      <c r="B101" s="259"/>
      <c r="C101" s="259"/>
      <c r="D101" s="259"/>
      <c r="E101" s="260"/>
      <c r="F101" s="260"/>
      <c r="G101" s="260"/>
      <c r="H101" s="259"/>
      <c r="I101" s="259"/>
      <c r="J101" s="259"/>
      <c r="K101" s="259"/>
      <c r="L101" s="259"/>
      <c r="M101" s="259"/>
      <c r="N101" s="259"/>
      <c r="O101" s="261"/>
      <c r="V101" s="183" t="s">
        <v>224</v>
      </c>
    </row>
    <row r="102" spans="1:22" ht="12.5">
      <c r="E102" s="247"/>
      <c r="F102" s="247"/>
      <c r="G102" s="247"/>
      <c r="V102" s="262" t="s">
        <v>269</v>
      </c>
    </row>
    <row r="105" spans="1:22" ht="12.75" customHeight="1">
      <c r="E105" s="195"/>
      <c r="F105" s="195"/>
      <c r="G105" s="195"/>
      <c r="H105" s="195"/>
      <c r="I105" s="263"/>
      <c r="J105" s="263"/>
    </row>
    <row r="107" spans="1:22" ht="12.75" customHeight="1">
      <c r="E107" s="264"/>
      <c r="F107" s="264"/>
      <c r="G107" s="249"/>
      <c r="H107" s="249"/>
      <c r="I107" s="265"/>
      <c r="J107" s="266"/>
    </row>
    <row r="108" spans="1:22" ht="12.75" customHeight="1">
      <c r="E108" s="264"/>
      <c r="F108" s="264"/>
      <c r="G108" s="249"/>
      <c r="H108" s="249"/>
      <c r="I108" s="265"/>
      <c r="J108" s="266"/>
    </row>
    <row r="109" spans="1:22" ht="12.75" customHeight="1">
      <c r="E109" s="264"/>
      <c r="F109" s="264"/>
      <c r="G109" s="249"/>
      <c r="H109" s="249"/>
      <c r="I109" s="265"/>
      <c r="J109" s="266"/>
    </row>
    <row r="110" spans="1:22" ht="12.75" customHeight="1">
      <c r="E110" s="264"/>
      <c r="F110" s="264"/>
      <c r="G110" s="249"/>
      <c r="H110" s="249"/>
      <c r="I110" s="265"/>
      <c r="J110" s="266"/>
    </row>
    <row r="111" spans="1:22" ht="12.75" customHeight="1">
      <c r="E111" s="264"/>
      <c r="F111" s="264"/>
      <c r="G111" s="249"/>
      <c r="H111" s="249"/>
      <c r="I111" s="265"/>
      <c r="J111" s="266"/>
    </row>
    <row r="112" spans="1:22" ht="12.75" customHeight="1">
      <c r="E112" s="264"/>
      <c r="F112" s="264"/>
      <c r="G112" s="249"/>
      <c r="H112" s="249"/>
      <c r="I112" s="265"/>
      <c r="J112" s="266"/>
    </row>
    <row r="113" spans="5:10" ht="12.75" customHeight="1">
      <c r="E113" s="264"/>
      <c r="F113" s="264"/>
      <c r="G113" s="249"/>
      <c r="H113" s="249"/>
      <c r="I113" s="265"/>
      <c r="J113" s="266"/>
    </row>
    <row r="114" spans="5:10" ht="12.75" customHeight="1">
      <c r="E114" s="264"/>
      <c r="F114" s="264"/>
      <c r="G114" s="249"/>
      <c r="H114" s="249"/>
      <c r="I114" s="265"/>
      <c r="J114" s="266"/>
    </row>
    <row r="115" spans="5:10" ht="12.75" customHeight="1">
      <c r="E115" s="264"/>
      <c r="F115" s="264"/>
      <c r="G115" s="249"/>
      <c r="H115" s="249"/>
      <c r="I115" s="265"/>
      <c r="J115" s="266"/>
    </row>
    <row r="116" spans="5:10" ht="12.75" customHeight="1">
      <c r="E116" s="264"/>
      <c r="F116" s="264"/>
      <c r="G116" s="249"/>
      <c r="H116" s="249"/>
      <c r="I116" s="265"/>
      <c r="J116" s="266"/>
    </row>
    <row r="117" spans="5:10" ht="12.75" customHeight="1">
      <c r="E117" s="264"/>
      <c r="F117" s="264"/>
      <c r="G117" s="249"/>
      <c r="H117" s="249"/>
      <c r="I117" s="265"/>
      <c r="J117" s="266"/>
    </row>
    <row r="118" spans="5:10" ht="12.75" customHeight="1">
      <c r="E118" s="264"/>
      <c r="F118" s="264"/>
      <c r="G118" s="249"/>
      <c r="H118" s="249"/>
      <c r="I118" s="265"/>
      <c r="J118" s="266"/>
    </row>
    <row r="119" spans="5:10" ht="12.75" customHeight="1">
      <c r="E119" s="264"/>
      <c r="F119" s="264"/>
      <c r="G119" s="249"/>
      <c r="H119" s="249"/>
      <c r="I119" s="265"/>
      <c r="J119" s="266"/>
    </row>
    <row r="120" spans="5:10" ht="12.75" customHeight="1">
      <c r="E120" s="264"/>
      <c r="F120" s="264"/>
      <c r="G120" s="249"/>
      <c r="H120" s="249"/>
      <c r="I120" s="265"/>
      <c r="J120" s="266"/>
    </row>
    <row r="121" spans="5:10" ht="12.75" customHeight="1">
      <c r="E121" s="264"/>
      <c r="F121" s="264"/>
      <c r="G121" s="249"/>
      <c r="H121" s="249"/>
      <c r="I121" s="265"/>
      <c r="J121" s="266"/>
    </row>
    <row r="122" spans="5:10" ht="12.75" customHeight="1">
      <c r="E122" s="264"/>
      <c r="F122" s="264"/>
      <c r="G122" s="249"/>
      <c r="H122" s="249"/>
      <c r="I122" s="265"/>
      <c r="J122" s="266"/>
    </row>
    <row r="123" spans="5:10" ht="12.75" customHeight="1">
      <c r="E123" s="264"/>
      <c r="F123" s="264"/>
      <c r="G123" s="249"/>
      <c r="H123" s="249"/>
      <c r="I123" s="265"/>
      <c r="J123" s="266"/>
    </row>
    <row r="124" spans="5:10" ht="12.75" customHeight="1">
      <c r="E124" s="264"/>
      <c r="F124" s="264"/>
      <c r="G124" s="249"/>
      <c r="H124" s="249"/>
      <c r="I124" s="265"/>
      <c r="J124" s="266"/>
    </row>
    <row r="125" spans="5:10" ht="12.75" customHeight="1">
      <c r="E125" s="264"/>
      <c r="F125" s="264"/>
      <c r="G125" s="249"/>
      <c r="H125" s="249"/>
      <c r="I125" s="265"/>
      <c r="J125" s="266"/>
    </row>
    <row r="126" spans="5:10" ht="12.75" customHeight="1">
      <c r="E126" s="264"/>
      <c r="F126" s="264"/>
      <c r="G126" s="249"/>
      <c r="H126" s="249"/>
      <c r="I126" s="265"/>
      <c r="J126" s="266"/>
    </row>
    <row r="127" spans="5:10" ht="12.75" customHeight="1">
      <c r="E127" s="264"/>
      <c r="F127" s="264"/>
      <c r="G127" s="249"/>
      <c r="H127" s="249"/>
      <c r="I127" s="265"/>
      <c r="J127" s="266"/>
    </row>
    <row r="128" spans="5:10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49"/>
      <c r="F178" s="249"/>
      <c r="H178" s="249"/>
      <c r="I178" s="249"/>
      <c r="J178" s="249"/>
    </row>
    <row r="179" spans="5:10" ht="12.75" customHeight="1">
      <c r="E179" s="249"/>
      <c r="F179" s="249"/>
      <c r="G179" s="249"/>
      <c r="H179" s="249"/>
      <c r="I179" s="249"/>
      <c r="J179" s="24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view="pageBreakPreview" zoomScale="80" zoomScaleNormal="100" zoomScaleSheetLayoutView="80" workbookViewId="0">
      <selection activeCell="B14" sqref="B1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74</v>
      </c>
      <c r="Q1" s="59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7688.3465352590638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7688.3465352590638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666" t="s">
        <v>478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1851.1904761904761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>G24</f>
        <v>10098.222669121984</v>
      </c>
      <c r="L24" s="519">
        <f t="shared" si="7"/>
        <v>0</v>
      </c>
      <c r="M24" s="518">
        <f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>G25</f>
        <v>9550.8822669869332</v>
      </c>
      <c r="L25" s="519">
        <f t="shared" si="7"/>
        <v>0</v>
      </c>
      <c r="M25" s="518">
        <f>H25</f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>G26</f>
        <v>9603.7592198821312</v>
      </c>
      <c r="L26" s="519">
        <f t="shared" si="7"/>
        <v>0</v>
      </c>
      <c r="M26" s="518">
        <f>H26</f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1808.1395348837209</v>
      </c>
      <c r="F27" s="515">
        <v>57887.085622450933</v>
      </c>
      <c r="G27" s="516">
        <v>7661.1325443702808</v>
      </c>
      <c r="H27" s="510">
        <v>7661.1325443702808</v>
      </c>
      <c r="I27" s="511">
        <f t="shared" si="0"/>
        <v>0</v>
      </c>
      <c r="J27" s="511"/>
      <c r="K27" s="518">
        <f>G27</f>
        <v>7661.1325443702808</v>
      </c>
      <c r="L27" s="519">
        <f t="shared" ref="L27" si="10">IF(K27&lt;&gt;0,+G27-K27,0)</f>
        <v>0</v>
      </c>
      <c r="M27" s="518">
        <f>H27</f>
        <v>7661.1325443702808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>IU</v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>G28</f>
        <v>7714.1850577819459</v>
      </c>
      <c r="L28" s="519">
        <f t="shared" ref="L28" si="11">IF(K28&lt;&gt;0,+G28-K28,0)</f>
        <v>0</v>
      </c>
      <c r="M28" s="518">
        <f>H28</f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23">
        <f>IF(F28+SUM(E$17:E28)=D$10,F28,D$10-SUM(E$17:E28))</f>
        <v>55990.744159036272</v>
      </c>
      <c r="E29" s="522">
        <f>IF(+I14&lt;F28,I14,D29)</f>
        <v>1851.1904761904761</v>
      </c>
      <c r="F29" s="523">
        <f t="shared" ref="F29:F48" si="12">+D29-E29</f>
        <v>54139.553682845799</v>
      </c>
      <c r="G29" s="524">
        <f t="shared" ref="G29:G72" si="13">+I$12*((D29+F29)/2)+E29</f>
        <v>7688.3465352590638</v>
      </c>
      <c r="H29" s="491">
        <f t="shared" ref="H29:H72" si="14">+I$13*((D29+F29)/2)+E29</f>
        <v>7688.3465352590638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54139.553682845799</v>
      </c>
      <c r="E30" s="522">
        <f>IF(+I14&lt;F29,I14,D30)</f>
        <v>1851.1904761904761</v>
      </c>
      <c r="F30" s="523">
        <f t="shared" si="12"/>
        <v>52288.363206655325</v>
      </c>
      <c r="G30" s="524">
        <f t="shared" si="13"/>
        <v>7492.1119310432578</v>
      </c>
      <c r="H30" s="491">
        <f t="shared" si="14"/>
        <v>7492.1119310432578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52288.363206655325</v>
      </c>
      <c r="E31" s="522">
        <f>IF(+I14&lt;F30,I14,D31)</f>
        <v>1851.1904761904761</v>
      </c>
      <c r="F31" s="523">
        <f t="shared" si="12"/>
        <v>50437.172730464852</v>
      </c>
      <c r="G31" s="524">
        <f t="shared" si="13"/>
        <v>7295.8773268274517</v>
      </c>
      <c r="H31" s="491">
        <f t="shared" si="14"/>
        <v>7295.8773268274517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50437.172730464852</v>
      </c>
      <c r="E32" s="522">
        <f>IF(+I14&lt;F31,I14,D32)</f>
        <v>1851.1904761904761</v>
      </c>
      <c r="F32" s="523">
        <f t="shared" si="12"/>
        <v>48585.982254274379</v>
      </c>
      <c r="G32" s="524">
        <f t="shared" si="13"/>
        <v>7099.6427226116448</v>
      </c>
      <c r="H32" s="491">
        <f t="shared" si="14"/>
        <v>7099.6427226116448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48585.982254274379</v>
      </c>
      <c r="E33" s="522">
        <f>IF(+I14&lt;F32,I14,D33)</f>
        <v>1851.1904761904761</v>
      </c>
      <c r="F33" s="523">
        <f t="shared" si="12"/>
        <v>46734.791778083905</v>
      </c>
      <c r="G33" s="524">
        <f t="shared" si="13"/>
        <v>6903.4081183958388</v>
      </c>
      <c r="H33" s="491">
        <f t="shared" si="14"/>
        <v>6903.4081183958388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46734.791778083905</v>
      </c>
      <c r="E34" s="522">
        <f>IF(+I14&lt;F33,I14,D34)</f>
        <v>1851.1904761904761</v>
      </c>
      <c r="F34" s="523">
        <f t="shared" si="12"/>
        <v>44883.601301893432</v>
      </c>
      <c r="G34" s="524">
        <f t="shared" si="13"/>
        <v>6707.1735141800327</v>
      </c>
      <c r="H34" s="491">
        <f t="shared" si="14"/>
        <v>6707.1735141800327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44883.601301893432</v>
      </c>
      <c r="E35" s="522">
        <f>IF(+I14&lt;F34,I14,D35)</f>
        <v>1851.1904761904761</v>
      </c>
      <c r="F35" s="523">
        <f t="shared" si="12"/>
        <v>43032.410825702958</v>
      </c>
      <c r="G35" s="524">
        <f t="shared" si="13"/>
        <v>6510.9389099642267</v>
      </c>
      <c r="H35" s="491">
        <f t="shared" si="14"/>
        <v>6510.9389099642267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43032.410825702958</v>
      </c>
      <c r="E36" s="522">
        <f>IF(+I14&lt;F35,I14,D36)</f>
        <v>1851.1904761904761</v>
      </c>
      <c r="F36" s="523">
        <f t="shared" si="12"/>
        <v>41181.220349512485</v>
      </c>
      <c r="G36" s="524">
        <f t="shared" si="13"/>
        <v>6314.7043057484207</v>
      </c>
      <c r="H36" s="491">
        <f t="shared" si="14"/>
        <v>6314.7043057484207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41181.220349512485</v>
      </c>
      <c r="E37" s="522">
        <f>IF(+I14&lt;F36,I14,D37)</f>
        <v>1851.1904761904761</v>
      </c>
      <c r="F37" s="523">
        <f t="shared" si="12"/>
        <v>39330.029873322012</v>
      </c>
      <c r="G37" s="524">
        <f t="shared" si="13"/>
        <v>6118.4697015326146</v>
      </c>
      <c r="H37" s="491">
        <f t="shared" si="14"/>
        <v>6118.4697015326146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39330.029873322012</v>
      </c>
      <c r="E38" s="522">
        <f>IF(+I14&lt;F37,I14,D38)</f>
        <v>1851.1904761904761</v>
      </c>
      <c r="F38" s="523">
        <f t="shared" si="12"/>
        <v>37478.839397131538</v>
      </c>
      <c r="G38" s="524">
        <f t="shared" si="13"/>
        <v>5922.2350973168086</v>
      </c>
      <c r="H38" s="491">
        <f t="shared" si="14"/>
        <v>5922.2350973168086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37478.839397131538</v>
      </c>
      <c r="E39" s="522">
        <f>IF(+I14&lt;F38,I14,D39)</f>
        <v>1851.1904761904761</v>
      </c>
      <c r="F39" s="523">
        <f t="shared" si="12"/>
        <v>35627.648920941065</v>
      </c>
      <c r="G39" s="524">
        <f t="shared" si="13"/>
        <v>5726.0004931010026</v>
      </c>
      <c r="H39" s="491">
        <f t="shared" si="14"/>
        <v>5726.0004931010026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35627.648920941065</v>
      </c>
      <c r="E40" s="522">
        <f>IF(+I14&lt;F39,I14,D40)</f>
        <v>1851.1904761904761</v>
      </c>
      <c r="F40" s="523">
        <f t="shared" si="12"/>
        <v>33776.458444750591</v>
      </c>
      <c r="G40" s="524">
        <f t="shared" si="13"/>
        <v>5529.7658888851965</v>
      </c>
      <c r="H40" s="491">
        <f t="shared" si="14"/>
        <v>5529.7658888851965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33776.458444750591</v>
      </c>
      <c r="E41" s="522">
        <f>IF(+I14&lt;F40,I14,D41)</f>
        <v>1851.1904761904761</v>
      </c>
      <c r="F41" s="523">
        <f t="shared" si="12"/>
        <v>31925.267968560114</v>
      </c>
      <c r="G41" s="524">
        <f t="shared" si="13"/>
        <v>5333.5312846693905</v>
      </c>
      <c r="H41" s="491">
        <f t="shared" si="14"/>
        <v>5333.5312846693905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31925.267968560114</v>
      </c>
      <c r="E42" s="522">
        <f>IF(+I14&lt;F41,I14,D42)</f>
        <v>1851.1904761904761</v>
      </c>
      <c r="F42" s="523">
        <f t="shared" si="12"/>
        <v>30074.077492369637</v>
      </c>
      <c r="G42" s="524">
        <f t="shared" si="13"/>
        <v>5137.2966804535836</v>
      </c>
      <c r="H42" s="491">
        <f t="shared" si="14"/>
        <v>5137.2966804535836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30074.077492369637</v>
      </c>
      <c r="E43" s="522">
        <f>IF(+I14&lt;F42,I14,D43)</f>
        <v>1851.1904761904761</v>
      </c>
      <c r="F43" s="523">
        <f t="shared" si="12"/>
        <v>28222.88701617916</v>
      </c>
      <c r="G43" s="524">
        <f t="shared" si="13"/>
        <v>4941.0620762377775</v>
      </c>
      <c r="H43" s="491">
        <f t="shared" si="14"/>
        <v>4941.0620762377775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28222.88701617916</v>
      </c>
      <c r="E44" s="522">
        <f>IF(+I14&lt;F43,I14,D44)</f>
        <v>1851.1904761904761</v>
      </c>
      <c r="F44" s="523">
        <f t="shared" si="12"/>
        <v>26371.696539988683</v>
      </c>
      <c r="G44" s="524">
        <f t="shared" si="13"/>
        <v>4744.8274720219706</v>
      </c>
      <c r="H44" s="491">
        <f t="shared" si="14"/>
        <v>4744.8274720219706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26371.696539988683</v>
      </c>
      <c r="E45" s="522">
        <f>IF(+I14&lt;F44,I14,D45)</f>
        <v>1851.1904761904761</v>
      </c>
      <c r="F45" s="523">
        <f t="shared" si="12"/>
        <v>24520.506063798206</v>
      </c>
      <c r="G45" s="524">
        <f t="shared" si="13"/>
        <v>4548.5928678061646</v>
      </c>
      <c r="H45" s="491">
        <f t="shared" si="14"/>
        <v>4548.5928678061646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24520.506063798206</v>
      </c>
      <c r="E46" s="522">
        <f>IF(+I14&lt;F45,I14,D46)</f>
        <v>1851.1904761904761</v>
      </c>
      <c r="F46" s="523">
        <f t="shared" si="12"/>
        <v>22669.315587607729</v>
      </c>
      <c r="G46" s="524">
        <f t="shared" si="13"/>
        <v>4352.3582635903576</v>
      </c>
      <c r="H46" s="491">
        <f t="shared" si="14"/>
        <v>4352.3582635903576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22669.315587607729</v>
      </c>
      <c r="E47" s="522">
        <f>IF(+I14&lt;F46,I14,D47)</f>
        <v>1851.1904761904761</v>
      </c>
      <c r="F47" s="523">
        <f t="shared" si="12"/>
        <v>20818.125111417252</v>
      </c>
      <c r="G47" s="524">
        <f t="shared" si="13"/>
        <v>4156.1236593745516</v>
      </c>
      <c r="H47" s="491">
        <f t="shared" si="14"/>
        <v>4156.1236593745516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20818.125111417252</v>
      </c>
      <c r="E48" s="522">
        <f>IF(+I14&lt;F47,I14,D48)</f>
        <v>1851.1904761904761</v>
      </c>
      <c r="F48" s="523">
        <f t="shared" si="12"/>
        <v>18966.934635226775</v>
      </c>
      <c r="G48" s="524">
        <f t="shared" si="13"/>
        <v>3959.8890551587447</v>
      </c>
      <c r="H48" s="491">
        <f t="shared" si="14"/>
        <v>3959.8890551587447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18966.934635226775</v>
      </c>
      <c r="E49" s="522">
        <f>IF(+I14&lt;F48,I14,D49)</f>
        <v>1851.1904761904761</v>
      </c>
      <c r="F49" s="523">
        <f t="shared" ref="F49:F72" si="15">+D49-E49</f>
        <v>17115.744159036298</v>
      </c>
      <c r="G49" s="524">
        <f t="shared" si="13"/>
        <v>3763.6544509429386</v>
      </c>
      <c r="H49" s="491">
        <f t="shared" si="14"/>
        <v>3763.6544509429386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17115.744159036298</v>
      </c>
      <c r="E50" s="522">
        <f>IF(+I14&lt;F49,I14,D50)</f>
        <v>1851.1904761904761</v>
      </c>
      <c r="F50" s="523">
        <f t="shared" si="15"/>
        <v>15264.553682845821</v>
      </c>
      <c r="G50" s="524">
        <f t="shared" si="13"/>
        <v>3567.4198467271322</v>
      </c>
      <c r="H50" s="491">
        <f t="shared" si="14"/>
        <v>3567.4198467271322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15264.553682845821</v>
      </c>
      <c r="E51" s="522">
        <f>IF(+I14&lt;F50,I14,D51)</f>
        <v>1851.1904761904761</v>
      </c>
      <c r="F51" s="523">
        <f t="shared" si="15"/>
        <v>13413.363206655344</v>
      </c>
      <c r="G51" s="524">
        <f t="shared" si="13"/>
        <v>3371.1852425113257</v>
      </c>
      <c r="H51" s="491">
        <f t="shared" si="14"/>
        <v>3371.1852425113257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13413.363206655344</v>
      </c>
      <c r="E52" s="522">
        <f>IF(+I14&lt;F51,I14,D52)</f>
        <v>1851.1904761904761</v>
      </c>
      <c r="F52" s="523">
        <f t="shared" si="15"/>
        <v>11562.172730464867</v>
      </c>
      <c r="G52" s="524">
        <f t="shared" si="13"/>
        <v>3174.9506382955192</v>
      </c>
      <c r="H52" s="491">
        <f t="shared" si="14"/>
        <v>3174.9506382955192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11562.172730464867</v>
      </c>
      <c r="E53" s="522">
        <f>IF(+I14&lt;F52,I14,D53)</f>
        <v>1851.1904761904761</v>
      </c>
      <c r="F53" s="523">
        <f t="shared" si="15"/>
        <v>9710.9822542743896</v>
      </c>
      <c r="G53" s="524">
        <f t="shared" si="13"/>
        <v>2978.7160340797127</v>
      </c>
      <c r="H53" s="491">
        <f t="shared" si="14"/>
        <v>2978.7160340797127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9710.9822542743896</v>
      </c>
      <c r="E54" s="522">
        <f>IF(+I14&lt;F53,I14,D54)</f>
        <v>1851.1904761904761</v>
      </c>
      <c r="F54" s="523">
        <f t="shared" si="15"/>
        <v>7859.7917780839134</v>
      </c>
      <c r="G54" s="524">
        <f t="shared" si="13"/>
        <v>2782.4814298639062</v>
      </c>
      <c r="H54" s="491">
        <f t="shared" si="14"/>
        <v>2782.4814298639062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7859.7917780839134</v>
      </c>
      <c r="E55" s="522">
        <f>IF(+I14&lt;F54,I14,D55)</f>
        <v>1851.1904761904761</v>
      </c>
      <c r="F55" s="523">
        <f t="shared" si="15"/>
        <v>6008.6013018934373</v>
      </c>
      <c r="G55" s="524">
        <f t="shared" si="13"/>
        <v>2586.2468256480997</v>
      </c>
      <c r="H55" s="491">
        <f t="shared" si="14"/>
        <v>2586.2468256480997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6008.6013018934373</v>
      </c>
      <c r="E56" s="522">
        <f>IF(+I14&lt;F55,I14,D56)</f>
        <v>1851.1904761904761</v>
      </c>
      <c r="F56" s="523">
        <f t="shared" si="15"/>
        <v>4157.4108257029611</v>
      </c>
      <c r="G56" s="524">
        <f t="shared" si="13"/>
        <v>2390.0122214322937</v>
      </c>
      <c r="H56" s="491">
        <f t="shared" si="14"/>
        <v>2390.0122214322937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4157.4108257029611</v>
      </c>
      <c r="E57" s="522">
        <f>IF(+I14&lt;F56,I14,D57)</f>
        <v>1851.1904761904761</v>
      </c>
      <c r="F57" s="523">
        <f t="shared" si="15"/>
        <v>2306.220349512485</v>
      </c>
      <c r="G57" s="524">
        <f t="shared" si="13"/>
        <v>2193.7776172164872</v>
      </c>
      <c r="H57" s="491">
        <f t="shared" si="14"/>
        <v>2193.7776172164872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2306.220349512485</v>
      </c>
      <c r="E58" s="522">
        <f>IF(+I14&lt;F57,I14,D58)</f>
        <v>1851.1904761904761</v>
      </c>
      <c r="F58" s="523">
        <f t="shared" si="15"/>
        <v>455.02987332200883</v>
      </c>
      <c r="G58" s="524">
        <f t="shared" si="13"/>
        <v>1997.5430130006807</v>
      </c>
      <c r="H58" s="491">
        <f t="shared" si="14"/>
        <v>1997.5430130006807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455.02987332200883</v>
      </c>
      <c r="E59" s="522">
        <f>IF(+I14&lt;F58,I14,D59)</f>
        <v>455.02987332200883</v>
      </c>
      <c r="F59" s="523">
        <f t="shared" si="15"/>
        <v>0</v>
      </c>
      <c r="G59" s="524">
        <f t="shared" si="13"/>
        <v>479.14749067315961</v>
      </c>
      <c r="H59" s="491">
        <f t="shared" si="14"/>
        <v>479.14749067315961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77749.999999999971</v>
      </c>
      <c r="F73" s="375"/>
      <c r="G73" s="375">
        <f>SUM(G17:G72)</f>
        <v>262523.27342285006</v>
      </c>
      <c r="H73" s="375">
        <f>SUM(H17:H72)</f>
        <v>262523.27342285006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7661.1325443702808</v>
      </c>
      <c r="N87" s="546">
        <f>IF(J92&lt;D11,0,VLOOKUP(J92,C17:O72,11))</f>
        <v>7661.1325443702808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8143.7748502603245</v>
      </c>
      <c r="N88" s="550">
        <f>IF(J92&lt;D11,0,VLOOKUP(J92,C99:P154,7))</f>
        <v>8143.7748502603245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482.64230589004364</v>
      </c>
      <c r="N89" s="555">
        <f>+N88-N87</f>
        <v>482.64230589004364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1808.1395348837209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20">+I99-H99</f>
        <v>0</v>
      </c>
      <c r="K99" s="514"/>
      <c r="L99" s="512">
        <f t="shared" ref="L99:L104" si="21">H99</f>
        <v>5610</v>
      </c>
      <c r="M99" s="597">
        <f t="shared" ref="M99:M130" si="22">IF(L99&lt;&gt;0,+H99-L99,0)</f>
        <v>0</v>
      </c>
      <c r="N99" s="512">
        <f t="shared" ref="N99:N104" si="23">I99</f>
        <v>5610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20"/>
        <v>0</v>
      </c>
      <c r="K100" s="514"/>
      <c r="L100" s="518">
        <f t="shared" si="21"/>
        <v>14411.158990782849</v>
      </c>
      <c r="M100" s="519">
        <f t="shared" si="22"/>
        <v>0</v>
      </c>
      <c r="N100" s="518">
        <f t="shared" si="23"/>
        <v>14411.158990782849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20"/>
        <v>0</v>
      </c>
      <c r="K101" s="514"/>
      <c r="L101" s="518">
        <f t="shared" si="21"/>
        <v>12969.387615340562</v>
      </c>
      <c r="M101" s="519">
        <f t="shared" si="22"/>
        <v>0</v>
      </c>
      <c r="N101" s="518">
        <f t="shared" si="23"/>
        <v>12969.387615340562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20"/>
        <v>0</v>
      </c>
      <c r="K102" s="514"/>
      <c r="L102" s="518">
        <f t="shared" si="21"/>
        <v>12458.468627153823</v>
      </c>
      <c r="M102" s="519">
        <f t="shared" si="22"/>
        <v>0</v>
      </c>
      <c r="N102" s="518">
        <f t="shared" si="23"/>
        <v>12458.468627153823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21"/>
        <v>11352.954336851966</v>
      </c>
      <c r="M103" s="519">
        <f t="shared" ref="M103:M108" si="27">IF(L103&lt;&gt;0,+H103-L103,0)</f>
        <v>0</v>
      </c>
      <c r="N103" s="518">
        <f t="shared" si="23"/>
        <v>11352.954336851966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21"/>
        <v>11145.703511546504</v>
      </c>
      <c r="M104" s="519">
        <f t="shared" si="27"/>
        <v>0</v>
      </c>
      <c r="N104" s="518">
        <f t="shared" si="23"/>
        <v>11145.703511546504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20"/>
        <v>0</v>
      </c>
      <c r="K105" s="514"/>
      <c r="L105" s="518">
        <f>H105</f>
        <v>10617.681866649142</v>
      </c>
      <c r="M105" s="519">
        <f t="shared" si="27"/>
        <v>0</v>
      </c>
      <c r="N105" s="518">
        <f>I105</f>
        <v>10617.681866649142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20"/>
        <v>0</v>
      </c>
      <c r="K106" s="514"/>
      <c r="L106" s="518">
        <f>H106</f>
        <v>10021.757616625862</v>
      </c>
      <c r="M106" s="519">
        <f t="shared" si="27"/>
        <v>0</v>
      </c>
      <c r="N106" s="518">
        <f>I106</f>
        <v>10021.757616625862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20"/>
        <v>0</v>
      </c>
      <c r="K107" s="514"/>
      <c r="L107" s="518">
        <f>H107</f>
        <v>9488.0975445916993</v>
      </c>
      <c r="M107" s="519">
        <f t="shared" si="27"/>
        <v>0</v>
      </c>
      <c r="N107" s="518">
        <f>I107</f>
        <v>9488.0975445916993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20"/>
        <v>0</v>
      </c>
      <c r="K108" s="514"/>
      <c r="L108" s="518">
        <f>H108</f>
        <v>8295.0535610460302</v>
      </c>
      <c r="M108" s="519">
        <f t="shared" si="27"/>
        <v>0</v>
      </c>
      <c r="N108" s="518">
        <f>I108</f>
        <v>8295.0535610460302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374">
        <f>IF(F108+SUM(E$99:E108)=D$92,F108,D$92-SUM(E$99:E108))</f>
        <v>60093.185668368336</v>
      </c>
      <c r="E109" s="522">
        <f>IF(+J96&lt;F108,J96,D109)</f>
        <v>1808.1395348837209</v>
      </c>
      <c r="F109" s="523">
        <f t="shared" ref="F109:F130" si="30">+D109-E109</f>
        <v>58285.046133484619</v>
      </c>
      <c r="G109" s="523">
        <f t="shared" ref="G109:G130" si="31">+(F109+D109)/2</f>
        <v>59189.115900926481</v>
      </c>
      <c r="H109" s="526">
        <f>+J$94*G109+E109</f>
        <v>8143.7748502603245</v>
      </c>
      <c r="I109" s="577">
        <f>+J$95*G109+E109</f>
        <v>8143.7748502603245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58285.046133484619</v>
      </c>
      <c r="E110" s="522">
        <f>IF(+J96&lt;F109,J96,D110)</f>
        <v>1808.1395348837209</v>
      </c>
      <c r="F110" s="523">
        <f t="shared" si="30"/>
        <v>56476.906598600901</v>
      </c>
      <c r="G110" s="523">
        <f t="shared" si="31"/>
        <v>57380.976366042756</v>
      </c>
      <c r="H110" s="526">
        <f>+J$94*G110+E110</f>
        <v>7950.2306062220614</v>
      </c>
      <c r="I110" s="577">
        <f>+J$95*G110+E110</f>
        <v>7950.2306062220614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56476.906598600901</v>
      </c>
      <c r="E111" s="522">
        <f>IF(+J96&lt;F110,J96,D111)</f>
        <v>1808.1395348837209</v>
      </c>
      <c r="F111" s="523">
        <f t="shared" si="30"/>
        <v>54668.767063717183</v>
      </c>
      <c r="G111" s="523">
        <f t="shared" si="31"/>
        <v>55572.836831159046</v>
      </c>
      <c r="H111" s="526">
        <f>+J$94*G111+E111</f>
        <v>7756.6863621838002</v>
      </c>
      <c r="I111" s="577">
        <f>+J$95*G111+E111</f>
        <v>7756.6863621838002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54668.767063717183</v>
      </c>
      <c r="E112" s="522">
        <f>IF(+J96&lt;F111,J96,D112)</f>
        <v>1808.1395348837209</v>
      </c>
      <c r="F112" s="523">
        <f t="shared" si="30"/>
        <v>52860.627528833465</v>
      </c>
      <c r="G112" s="523">
        <f t="shared" si="31"/>
        <v>53764.697296275321</v>
      </c>
      <c r="H112" s="526">
        <f>+J$94*G112+E112</f>
        <v>7563.1421181455371</v>
      </c>
      <c r="I112" s="577">
        <f>+J$95*G112+E112</f>
        <v>7563.1421181455371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52860.627528833465</v>
      </c>
      <c r="E113" s="522">
        <f>IF(+J96&lt;F112,J96,D113)</f>
        <v>1808.1395348837209</v>
      </c>
      <c r="F113" s="523">
        <f t="shared" si="30"/>
        <v>51052.487993949748</v>
      </c>
      <c r="G113" s="523">
        <f t="shared" si="31"/>
        <v>51956.55776139161</v>
      </c>
      <c r="H113" s="526">
        <f t="shared" ref="H113:H154" si="32">+J$94*G113+E113</f>
        <v>7369.5978741072759</v>
      </c>
      <c r="I113" s="577">
        <f t="shared" ref="I113:I154" si="33">+J$95*G113+E113</f>
        <v>7369.5978741072759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51052.487993949748</v>
      </c>
      <c r="E114" s="522">
        <f>IF(+J96&lt;F113,J96,D114)</f>
        <v>1808.1395348837209</v>
      </c>
      <c r="F114" s="523">
        <f t="shared" si="30"/>
        <v>49244.34845906603</v>
      </c>
      <c r="G114" s="523">
        <f t="shared" si="31"/>
        <v>50148.418226507885</v>
      </c>
      <c r="H114" s="526">
        <f t="shared" si="32"/>
        <v>7176.0536300690128</v>
      </c>
      <c r="I114" s="577">
        <f t="shared" si="33"/>
        <v>7176.0536300690128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49244.348459065979</v>
      </c>
      <c r="E115" s="522">
        <f>IF(+J96&lt;F114,J96,D115)</f>
        <v>1808.1395348837209</v>
      </c>
      <c r="F115" s="523">
        <f t="shared" si="30"/>
        <v>47436.208924182261</v>
      </c>
      <c r="G115" s="523">
        <f t="shared" si="31"/>
        <v>48340.278691624117</v>
      </c>
      <c r="H115" s="526">
        <f t="shared" si="32"/>
        <v>6982.5093860307443</v>
      </c>
      <c r="I115" s="577">
        <f t="shared" si="33"/>
        <v>6982.5093860307443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47436.208924182261</v>
      </c>
      <c r="E116" s="522">
        <f>IF(+J96&lt;F115,J96,D116)</f>
        <v>1808.1395348837209</v>
      </c>
      <c r="F116" s="523">
        <f t="shared" si="30"/>
        <v>45628.069389298544</v>
      </c>
      <c r="G116" s="523">
        <f t="shared" si="31"/>
        <v>46532.139156740406</v>
      </c>
      <c r="H116" s="526">
        <f t="shared" si="32"/>
        <v>6788.965141992483</v>
      </c>
      <c r="I116" s="577">
        <f t="shared" si="33"/>
        <v>6788.965141992483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45628.069389298544</v>
      </c>
      <c r="E117" s="522">
        <f>IF(+J96&lt;F116,J96,D117)</f>
        <v>1808.1395348837209</v>
      </c>
      <c r="F117" s="523">
        <f t="shared" si="30"/>
        <v>43819.929854414826</v>
      </c>
      <c r="G117" s="523">
        <f t="shared" si="31"/>
        <v>44723.999621856681</v>
      </c>
      <c r="H117" s="526">
        <f t="shared" si="32"/>
        <v>6595.42089795422</v>
      </c>
      <c r="I117" s="577">
        <f t="shared" si="33"/>
        <v>6595.42089795422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43819.929854414826</v>
      </c>
      <c r="E118" s="522">
        <f>IF(+J96&lt;F117,J96,D118)</f>
        <v>1808.1395348837209</v>
      </c>
      <c r="F118" s="523">
        <f t="shared" si="30"/>
        <v>42011.790319531108</v>
      </c>
      <c r="G118" s="523">
        <f t="shared" si="31"/>
        <v>42915.860086972971</v>
      </c>
      <c r="H118" s="526">
        <f t="shared" si="32"/>
        <v>6401.8766539159587</v>
      </c>
      <c r="I118" s="577">
        <f t="shared" si="33"/>
        <v>6401.8766539159587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42011.790319531108</v>
      </c>
      <c r="E119" s="522">
        <f>IF(+J96&lt;F118,J96,D119)</f>
        <v>1808.1395348837209</v>
      </c>
      <c r="F119" s="523">
        <f t="shared" si="30"/>
        <v>40203.650784647391</v>
      </c>
      <c r="G119" s="523">
        <f t="shared" si="31"/>
        <v>41107.720552089246</v>
      </c>
      <c r="H119" s="526">
        <f t="shared" si="32"/>
        <v>6208.3324098776957</v>
      </c>
      <c r="I119" s="577">
        <f t="shared" si="33"/>
        <v>6208.3324098776957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40203.650784647391</v>
      </c>
      <c r="E120" s="522">
        <f>IF(+J96&lt;F119,J96,D120)</f>
        <v>1808.1395348837209</v>
      </c>
      <c r="F120" s="523">
        <f t="shared" si="30"/>
        <v>38395.511249763673</v>
      </c>
      <c r="G120" s="523">
        <f t="shared" si="31"/>
        <v>39299.581017205535</v>
      </c>
      <c r="H120" s="526">
        <f t="shared" si="32"/>
        <v>6014.7881658394326</v>
      </c>
      <c r="I120" s="577">
        <f t="shared" si="33"/>
        <v>6014.7881658394326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38395.511249763673</v>
      </c>
      <c r="E121" s="522">
        <f>IF(+J96&lt;F120,J96,D121)</f>
        <v>1808.1395348837209</v>
      </c>
      <c r="F121" s="523">
        <f t="shared" si="30"/>
        <v>36587.371714879955</v>
      </c>
      <c r="G121" s="523">
        <f t="shared" si="31"/>
        <v>37491.44148232181</v>
      </c>
      <c r="H121" s="526">
        <f t="shared" si="32"/>
        <v>5821.2439218011705</v>
      </c>
      <c r="I121" s="577">
        <f t="shared" si="33"/>
        <v>5821.2439218011705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36587.371714879955</v>
      </c>
      <c r="E122" s="522">
        <f>IF(+J96&lt;F121,J96,D122)</f>
        <v>1808.1395348837209</v>
      </c>
      <c r="F122" s="523">
        <f t="shared" si="30"/>
        <v>34779.232179996237</v>
      </c>
      <c r="G122" s="523">
        <f t="shared" si="31"/>
        <v>35683.3019474381</v>
      </c>
      <c r="H122" s="526">
        <f t="shared" si="32"/>
        <v>5627.6996777629083</v>
      </c>
      <c r="I122" s="577">
        <f t="shared" si="33"/>
        <v>5627.6996777629083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34779.232179996237</v>
      </c>
      <c r="E123" s="522">
        <f>IF(+J96&lt;F122,J96,D123)</f>
        <v>1808.1395348837209</v>
      </c>
      <c r="F123" s="523">
        <f t="shared" si="30"/>
        <v>32971.09264511252</v>
      </c>
      <c r="G123" s="523">
        <f t="shared" si="31"/>
        <v>33875.162412554375</v>
      </c>
      <c r="H123" s="526">
        <f t="shared" si="32"/>
        <v>5434.1554337246453</v>
      </c>
      <c r="I123" s="577">
        <f t="shared" si="33"/>
        <v>5434.1554337246453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32971.09264511252</v>
      </c>
      <c r="E124" s="522">
        <f>IF(+J96&lt;F123,J96,D124)</f>
        <v>1808.1395348837209</v>
      </c>
      <c r="F124" s="523">
        <f t="shared" si="30"/>
        <v>31162.953110228798</v>
      </c>
      <c r="G124" s="523">
        <f t="shared" si="31"/>
        <v>32067.022877670657</v>
      </c>
      <c r="H124" s="526">
        <f t="shared" si="32"/>
        <v>5240.6111896863831</v>
      </c>
      <c r="I124" s="577">
        <f t="shared" si="33"/>
        <v>5240.6111896863831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31162.953110228798</v>
      </c>
      <c r="E125" s="522">
        <f>IF(+J96&lt;F124,J96,D125)</f>
        <v>1808.1395348837209</v>
      </c>
      <c r="F125" s="523">
        <f t="shared" si="30"/>
        <v>29354.813575345077</v>
      </c>
      <c r="G125" s="523">
        <f t="shared" si="31"/>
        <v>30258.883342786939</v>
      </c>
      <c r="H125" s="526">
        <f t="shared" si="32"/>
        <v>5047.066945648121</v>
      </c>
      <c r="I125" s="577">
        <f t="shared" si="33"/>
        <v>5047.066945648121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29354.813575345077</v>
      </c>
      <c r="E126" s="522">
        <f>IF(+J96&lt;F125,J96,D126)</f>
        <v>1808.1395348837209</v>
      </c>
      <c r="F126" s="523">
        <f t="shared" si="30"/>
        <v>27546.674040461356</v>
      </c>
      <c r="G126" s="523">
        <f t="shared" si="31"/>
        <v>28450.743807903214</v>
      </c>
      <c r="H126" s="526">
        <f t="shared" si="32"/>
        <v>4853.5227016098579</v>
      </c>
      <c r="I126" s="577">
        <f t="shared" si="33"/>
        <v>4853.5227016098579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27546.674040461356</v>
      </c>
      <c r="E127" s="522">
        <f>IF(+J96&lt;F126,J96,D127)</f>
        <v>1808.1395348837209</v>
      </c>
      <c r="F127" s="523">
        <f t="shared" si="30"/>
        <v>25738.534505577634</v>
      </c>
      <c r="G127" s="523">
        <f t="shared" si="31"/>
        <v>26642.604273019497</v>
      </c>
      <c r="H127" s="526">
        <f t="shared" si="32"/>
        <v>4659.9784575715958</v>
      </c>
      <c r="I127" s="577">
        <f t="shared" si="33"/>
        <v>4659.9784575715958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25738.534505577634</v>
      </c>
      <c r="E128" s="522">
        <f>IF(+J96&lt;F127,J96,D128)</f>
        <v>1808.1395348837209</v>
      </c>
      <c r="F128" s="523">
        <f t="shared" si="30"/>
        <v>23930.394970693913</v>
      </c>
      <c r="G128" s="523">
        <f t="shared" si="31"/>
        <v>24834.464738135772</v>
      </c>
      <c r="H128" s="526">
        <f t="shared" si="32"/>
        <v>4466.4342135333318</v>
      </c>
      <c r="I128" s="577">
        <f t="shared" si="33"/>
        <v>4466.4342135333318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23930.394970693913</v>
      </c>
      <c r="E129" s="522">
        <f>IF(+J96&lt;F128,J96,D129)</f>
        <v>1808.1395348837209</v>
      </c>
      <c r="F129" s="523">
        <f t="shared" si="30"/>
        <v>22122.255435810192</v>
      </c>
      <c r="G129" s="523">
        <f t="shared" si="31"/>
        <v>23026.325203252054</v>
      </c>
      <c r="H129" s="526">
        <f t="shared" si="32"/>
        <v>4272.8899694950705</v>
      </c>
      <c r="I129" s="577">
        <f t="shared" si="33"/>
        <v>4272.8899694950705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22122.255435810192</v>
      </c>
      <c r="E130" s="522">
        <f>IF(+J96&lt;F129,J96,D130)</f>
        <v>1808.1395348837209</v>
      </c>
      <c r="F130" s="523">
        <f t="shared" si="30"/>
        <v>20314.11590092647</v>
      </c>
      <c r="G130" s="523">
        <f t="shared" si="31"/>
        <v>21218.185668368329</v>
      </c>
      <c r="H130" s="526">
        <f t="shared" si="32"/>
        <v>4079.345725456807</v>
      </c>
      <c r="I130" s="577">
        <f t="shared" si="33"/>
        <v>4079.345725456807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20314.11590092647</v>
      </c>
      <c r="E131" s="522">
        <f>IF(+J96&lt;F130,J96,D131)</f>
        <v>1808.1395348837209</v>
      </c>
      <c r="F131" s="523">
        <f t="shared" ref="F131:F154" si="34">+D131-E131</f>
        <v>18505.976366042749</v>
      </c>
      <c r="G131" s="523">
        <f t="shared" ref="G131:G154" si="35">+(F131+D131)/2</f>
        <v>19410.046133484611</v>
      </c>
      <c r="H131" s="526">
        <f t="shared" si="32"/>
        <v>3885.8014814185449</v>
      </c>
      <c r="I131" s="577">
        <f t="shared" si="33"/>
        <v>3885.8014814185449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18505.976366042749</v>
      </c>
      <c r="E132" s="522">
        <f>IF(+J96&lt;F131,J96,D132)</f>
        <v>1808.1395348837209</v>
      </c>
      <c r="F132" s="523">
        <f t="shared" si="34"/>
        <v>16697.836831159027</v>
      </c>
      <c r="G132" s="523">
        <f t="shared" si="35"/>
        <v>17601.906598600886</v>
      </c>
      <c r="H132" s="526">
        <f t="shared" si="32"/>
        <v>3692.2572373802814</v>
      </c>
      <c r="I132" s="577">
        <f t="shared" si="33"/>
        <v>3692.2572373802814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16697.836831159027</v>
      </c>
      <c r="E133" s="522">
        <f>IF(+J96&lt;F132,J96,D133)</f>
        <v>1808.1395348837209</v>
      </c>
      <c r="F133" s="523">
        <f t="shared" si="34"/>
        <v>14889.697296275306</v>
      </c>
      <c r="G133" s="523">
        <f t="shared" si="35"/>
        <v>15793.767063717167</v>
      </c>
      <c r="H133" s="526">
        <f t="shared" si="32"/>
        <v>3498.7129933420192</v>
      </c>
      <c r="I133" s="577">
        <f t="shared" si="33"/>
        <v>3498.7129933420192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14889.697296275306</v>
      </c>
      <c r="E134" s="522">
        <f>IF(+J96&lt;F133,J96,D134)</f>
        <v>1808.1395348837209</v>
      </c>
      <c r="F134" s="523">
        <f t="shared" si="34"/>
        <v>13081.557761391585</v>
      </c>
      <c r="G134" s="523">
        <f t="shared" si="35"/>
        <v>13985.627528833445</v>
      </c>
      <c r="H134" s="526">
        <f t="shared" si="32"/>
        <v>3305.1687493037562</v>
      </c>
      <c r="I134" s="577">
        <f t="shared" si="33"/>
        <v>3305.1687493037562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13081.557761391585</v>
      </c>
      <c r="E135" s="522">
        <f>IF(+J96&lt;F134,J96,D135)</f>
        <v>1808.1395348837209</v>
      </c>
      <c r="F135" s="523">
        <f t="shared" si="34"/>
        <v>11273.418226507863</v>
      </c>
      <c r="G135" s="523">
        <f t="shared" si="35"/>
        <v>12177.487993949724</v>
      </c>
      <c r="H135" s="526">
        <f t="shared" si="32"/>
        <v>3111.6245052654936</v>
      </c>
      <c r="I135" s="577">
        <f t="shared" si="33"/>
        <v>3111.6245052654936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11273.418226507863</v>
      </c>
      <c r="E136" s="522">
        <f>IF(+J96&lt;F135,J96,D136)</f>
        <v>1808.1395348837209</v>
      </c>
      <c r="F136" s="523">
        <f t="shared" si="34"/>
        <v>9465.2786916241421</v>
      </c>
      <c r="G136" s="523">
        <f t="shared" si="35"/>
        <v>10369.348459066003</v>
      </c>
      <c r="H136" s="526">
        <f t="shared" si="32"/>
        <v>2918.0802612272309</v>
      </c>
      <c r="I136" s="577">
        <f t="shared" si="33"/>
        <v>2918.0802612272309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9465.2786916241421</v>
      </c>
      <c r="E137" s="522">
        <f>IF(+J96&lt;F136,J96,D137)</f>
        <v>1808.1395348837209</v>
      </c>
      <c r="F137" s="523">
        <f t="shared" si="34"/>
        <v>7657.1391567404207</v>
      </c>
      <c r="G137" s="523">
        <f t="shared" si="35"/>
        <v>8561.2089241822814</v>
      </c>
      <c r="H137" s="526">
        <f t="shared" si="32"/>
        <v>2724.5360171889679</v>
      </c>
      <c r="I137" s="577">
        <f t="shared" si="33"/>
        <v>2724.5360171889679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7657.1391567404207</v>
      </c>
      <c r="E138" s="522">
        <f>IF(+J96&lt;F137,J96,D138)</f>
        <v>1808.1395348837209</v>
      </c>
      <c r="F138" s="523">
        <f t="shared" si="34"/>
        <v>5848.9996218566994</v>
      </c>
      <c r="G138" s="523">
        <f t="shared" si="35"/>
        <v>6753.0693892985601</v>
      </c>
      <c r="H138" s="526">
        <f t="shared" si="32"/>
        <v>2530.9917731507053</v>
      </c>
      <c r="I138" s="577">
        <f t="shared" si="33"/>
        <v>2530.9917731507053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5848.9996218566994</v>
      </c>
      <c r="E139" s="522">
        <f>IF(+J96&lt;F138,J96,D139)</f>
        <v>1808.1395348837209</v>
      </c>
      <c r="F139" s="523">
        <f t="shared" si="34"/>
        <v>4040.8600869729785</v>
      </c>
      <c r="G139" s="523">
        <f t="shared" si="35"/>
        <v>4944.9298544148387</v>
      </c>
      <c r="H139" s="526">
        <f t="shared" si="32"/>
        <v>2337.4475291124427</v>
      </c>
      <c r="I139" s="577">
        <f t="shared" si="33"/>
        <v>2337.4475291124427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582" t="str">
        <f t="shared" si="26"/>
        <v/>
      </c>
      <c r="C140" s="507">
        <f>IF(D93="","-",+C139+1)</f>
        <v>2050</v>
      </c>
      <c r="D140" s="374">
        <f>IF(F139+SUM(E$99:E139)=D$92,F139,D$92-SUM(E$99:E139))</f>
        <v>4040.8600869729785</v>
      </c>
      <c r="E140" s="522">
        <f>IF(+J96&lt;F139,J96,D140)</f>
        <v>1808.1395348837209</v>
      </c>
      <c r="F140" s="523">
        <f t="shared" si="34"/>
        <v>2232.7205520892576</v>
      </c>
      <c r="G140" s="523">
        <f t="shared" si="35"/>
        <v>3136.7903195311183</v>
      </c>
      <c r="H140" s="526">
        <f t="shared" si="32"/>
        <v>2143.9032850741801</v>
      </c>
      <c r="I140" s="577">
        <f t="shared" si="33"/>
        <v>2143.9032850741801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2232.7205520892576</v>
      </c>
      <c r="E141" s="522">
        <f>IF(+J96&lt;F140,J96,D141)</f>
        <v>1808.1395348837209</v>
      </c>
      <c r="F141" s="523">
        <f t="shared" si="34"/>
        <v>424.58101720553668</v>
      </c>
      <c r="G141" s="523">
        <f t="shared" si="35"/>
        <v>1328.6507846473971</v>
      </c>
      <c r="H141" s="526">
        <f t="shared" si="32"/>
        <v>1950.3590410359175</v>
      </c>
      <c r="I141" s="577">
        <f t="shared" si="33"/>
        <v>1950.3590410359175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424.58101720553668</v>
      </c>
      <c r="E142" s="522">
        <f>IF(+J96&lt;F141,J96,D142)</f>
        <v>424.58101720553668</v>
      </c>
      <c r="F142" s="523">
        <f t="shared" si="34"/>
        <v>0</v>
      </c>
      <c r="G142" s="523">
        <f t="shared" si="35"/>
        <v>212.29050860276834</v>
      </c>
      <c r="H142" s="526">
        <f t="shared" si="32"/>
        <v>447.30470927206926</v>
      </c>
      <c r="I142" s="577">
        <f t="shared" si="33"/>
        <v>447.30470927206926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77749.999999999985</v>
      </c>
      <c r="F155" s="375"/>
      <c r="G155" s="375"/>
      <c r="H155" s="375">
        <f>SUM(H99:H154)</f>
        <v>273370.77758624847</v>
      </c>
      <c r="I155" s="375">
        <f>SUM(I99:I154)</f>
        <v>273370.77758624847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view="pageBreakPreview" topLeftCell="A13" zoomScale="89" zoomScaleNormal="100" zoomScaleSheetLayoutView="89" workbookViewId="0">
      <selection activeCell="C20" sqref="C2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20.269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936760.6470922255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936760.6470922255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666" t="s">
        <v>477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229897.54761904763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>G25</f>
        <v>1231941.898152455</v>
      </c>
      <c r="L25" s="519">
        <f t="shared" si="7"/>
        <v>0</v>
      </c>
      <c r="M25" s="518">
        <f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>G26</f>
        <v>1165021.6585770869</v>
      </c>
      <c r="L26" s="519">
        <f t="shared" si="7"/>
        <v>0</v>
      </c>
      <c r="M26" s="518">
        <f>H26</f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7478743.3640034562</v>
      </c>
      <c r="E27" s="516">
        <v>235504.80487804877</v>
      </c>
      <c r="F27" s="515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>G27</f>
        <v>1171043.3183571417</v>
      </c>
      <c r="L27" s="519">
        <f t="shared" si="7"/>
        <v>0</v>
      </c>
      <c r="M27" s="518">
        <f>H27</f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7243238.5591254076</v>
      </c>
      <c r="E28" s="516">
        <v>224551.09302325582</v>
      </c>
      <c r="F28" s="515">
        <v>7018687.4661021521</v>
      </c>
      <c r="G28" s="516">
        <v>934478.91102478898</v>
      </c>
      <c r="H28" s="510">
        <v>934478.91102478898</v>
      </c>
      <c r="I28" s="511">
        <f t="shared" si="0"/>
        <v>0</v>
      </c>
      <c r="J28" s="511"/>
      <c r="K28" s="518">
        <f>G28</f>
        <v>934478.91102478898</v>
      </c>
      <c r="L28" s="519">
        <f t="shared" ref="L28" si="10">IF(K28&lt;&gt;0,+G28-K28,0)</f>
        <v>0</v>
      </c>
      <c r="M28" s="518">
        <f>H28</f>
        <v>934478.91102478898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2020</v>
      </c>
      <c r="D29" s="515">
        <v>7007733.754247359</v>
      </c>
      <c r="E29" s="516">
        <v>235504.80487804877</v>
      </c>
      <c r="F29" s="515">
        <v>6772228.9493693104</v>
      </c>
      <c r="G29" s="516">
        <v>1111180.7764186396</v>
      </c>
      <c r="H29" s="510">
        <v>1111180.7764186396</v>
      </c>
      <c r="I29" s="511">
        <f t="shared" si="0"/>
        <v>0</v>
      </c>
      <c r="J29" s="511"/>
      <c r="K29" s="518">
        <f>G29</f>
        <v>1111180.7764186396</v>
      </c>
      <c r="L29" s="519">
        <f t="shared" ref="L29" si="11">IF(K29&lt;&gt;0,+G29-K29,0)</f>
        <v>0</v>
      </c>
      <c r="M29" s="518">
        <f>H29</f>
        <v>1111180.7764186396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23">
        <f>IF(F29+SUM(E$17:E29)=D$10,F29,D$10-SUM(E$17:E29))</f>
        <v>6783182.6612241045</v>
      </c>
      <c r="E30" s="522">
        <f>IF(+I14&lt;F29,I14,D30)</f>
        <v>229897.54761904763</v>
      </c>
      <c r="F30" s="523">
        <f t="shared" ref="F30:F48" si="12">+D30-E30</f>
        <v>6553285.1136050569</v>
      </c>
      <c r="G30" s="524">
        <f t="shared" ref="G30:G72" si="13">+I$12*((D30+F30)/2)+E30</f>
        <v>936760.6470922255</v>
      </c>
      <c r="H30" s="491">
        <f t="shared" ref="H30:H72" si="14">+I$13*((D30+F30)/2)+E30</f>
        <v>936760.6470922255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6553285.1136050569</v>
      </c>
      <c r="E31" s="522">
        <f>IF(+I14&lt;F30,I14,D31)</f>
        <v>229897.54761904763</v>
      </c>
      <c r="F31" s="523">
        <f t="shared" si="12"/>
        <v>6323387.5659860093</v>
      </c>
      <c r="G31" s="524">
        <f t="shared" si="13"/>
        <v>912390.46215045382</v>
      </c>
      <c r="H31" s="491">
        <f t="shared" si="14"/>
        <v>912390.46215045382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6323387.5659860093</v>
      </c>
      <c r="E32" s="522">
        <f>IF(+I14&lt;F31,I14,D32)</f>
        <v>229897.54761904763</v>
      </c>
      <c r="F32" s="523">
        <f t="shared" si="12"/>
        <v>6093490.0183669617</v>
      </c>
      <c r="G32" s="524">
        <f t="shared" si="13"/>
        <v>888020.27720868215</v>
      </c>
      <c r="H32" s="491">
        <f t="shared" si="14"/>
        <v>888020.27720868215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6093490.0183669617</v>
      </c>
      <c r="E33" s="522">
        <f>IF(+I14&lt;F32,I14,D33)</f>
        <v>229897.54761904763</v>
      </c>
      <c r="F33" s="523">
        <f t="shared" si="12"/>
        <v>5863592.4707479142</v>
      </c>
      <c r="G33" s="524">
        <f t="shared" si="13"/>
        <v>863650.09226691048</v>
      </c>
      <c r="H33" s="491">
        <f t="shared" si="14"/>
        <v>863650.09226691048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5863592.4707479142</v>
      </c>
      <c r="E34" s="522">
        <f>IF(+I14&lt;F33,I14,D34)</f>
        <v>229897.54761904763</v>
      </c>
      <c r="F34" s="523">
        <f t="shared" si="12"/>
        <v>5633694.9231288666</v>
      </c>
      <c r="G34" s="524">
        <f t="shared" si="13"/>
        <v>839279.9073251388</v>
      </c>
      <c r="H34" s="491">
        <f t="shared" si="14"/>
        <v>839279.9073251388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5633694.9231288666</v>
      </c>
      <c r="E35" s="522">
        <f>IF(+I14&lt;F34,I14,D35)</f>
        <v>229897.54761904763</v>
      </c>
      <c r="F35" s="523">
        <f t="shared" si="12"/>
        <v>5403797.375509819</v>
      </c>
      <c r="G35" s="524">
        <f t="shared" si="13"/>
        <v>814909.72238336713</v>
      </c>
      <c r="H35" s="491">
        <f t="shared" si="14"/>
        <v>814909.72238336713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5403797.375509819</v>
      </c>
      <c r="E36" s="522">
        <f>IF(+I14&lt;F35,I14,D36)</f>
        <v>229897.54761904763</v>
      </c>
      <c r="F36" s="523">
        <f t="shared" si="12"/>
        <v>5173899.8278907714</v>
      </c>
      <c r="G36" s="524">
        <f t="shared" si="13"/>
        <v>790539.53744159546</v>
      </c>
      <c r="H36" s="491">
        <f t="shared" si="14"/>
        <v>790539.53744159546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5173899.8278907714</v>
      </c>
      <c r="E37" s="522">
        <f>IF(+I14&lt;F36,I14,D37)</f>
        <v>229897.54761904763</v>
      </c>
      <c r="F37" s="523">
        <f t="shared" si="12"/>
        <v>4944002.2802717239</v>
      </c>
      <c r="G37" s="524">
        <f t="shared" si="13"/>
        <v>766169.35249982378</v>
      </c>
      <c r="H37" s="491">
        <f t="shared" si="14"/>
        <v>766169.35249982378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4944002.2802717239</v>
      </c>
      <c r="E38" s="522">
        <f>IF(+I14&lt;F37,I14,D38)</f>
        <v>229897.54761904763</v>
      </c>
      <c r="F38" s="523">
        <f t="shared" si="12"/>
        <v>4714104.7326526763</v>
      </c>
      <c r="G38" s="524">
        <f t="shared" si="13"/>
        <v>741799.16755805211</v>
      </c>
      <c r="H38" s="491">
        <f t="shared" si="14"/>
        <v>741799.16755805211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4714104.7326526763</v>
      </c>
      <c r="E39" s="522">
        <f>IF(+I14&lt;F38,I14,D39)</f>
        <v>229897.54761904763</v>
      </c>
      <c r="F39" s="523">
        <f t="shared" si="12"/>
        <v>4484207.1850336287</v>
      </c>
      <c r="G39" s="524">
        <f t="shared" si="13"/>
        <v>717428.98261628044</v>
      </c>
      <c r="H39" s="491">
        <f t="shared" si="14"/>
        <v>717428.98261628044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4484207.1850336287</v>
      </c>
      <c r="E40" s="522">
        <f>IF(+I14&lt;F39,I14,D40)</f>
        <v>229897.54761904763</v>
      </c>
      <c r="F40" s="523">
        <f t="shared" si="12"/>
        <v>4254309.6374145811</v>
      </c>
      <c r="G40" s="524">
        <f t="shared" si="13"/>
        <v>693058.79767450865</v>
      </c>
      <c r="H40" s="491">
        <f t="shared" si="14"/>
        <v>693058.79767450865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4254309.6374145811</v>
      </c>
      <c r="E41" s="522">
        <f>IF(+I14&lt;F40,I14,D41)</f>
        <v>229897.54761904763</v>
      </c>
      <c r="F41" s="523">
        <f t="shared" si="12"/>
        <v>4024412.0897955336</v>
      </c>
      <c r="G41" s="524">
        <f t="shared" si="13"/>
        <v>668688.61273273709</v>
      </c>
      <c r="H41" s="491">
        <f t="shared" si="14"/>
        <v>668688.61273273709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4024412.0897955336</v>
      </c>
      <c r="E42" s="522">
        <f>IF(+I14&lt;F41,I14,D42)</f>
        <v>229897.54761904763</v>
      </c>
      <c r="F42" s="523">
        <f t="shared" si="12"/>
        <v>3794514.542176486</v>
      </c>
      <c r="G42" s="524">
        <f t="shared" si="13"/>
        <v>644318.4277909653</v>
      </c>
      <c r="H42" s="491">
        <f t="shared" si="14"/>
        <v>644318.4277909653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3794514.542176486</v>
      </c>
      <c r="E43" s="522">
        <f>IF(+I14&lt;F42,I14,D43)</f>
        <v>229897.54761904763</v>
      </c>
      <c r="F43" s="523">
        <f t="shared" si="12"/>
        <v>3564616.9945574384</v>
      </c>
      <c r="G43" s="524">
        <f t="shared" si="13"/>
        <v>619948.24284919363</v>
      </c>
      <c r="H43" s="491">
        <f t="shared" si="14"/>
        <v>619948.24284919363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3564616.9945574384</v>
      </c>
      <c r="E44" s="522">
        <f>IF(+I14&lt;F43,I14,D44)</f>
        <v>229897.54761904763</v>
      </c>
      <c r="F44" s="523">
        <f t="shared" si="12"/>
        <v>3334719.4469383908</v>
      </c>
      <c r="G44" s="524">
        <f t="shared" si="13"/>
        <v>595578.05790742196</v>
      </c>
      <c r="H44" s="491">
        <f t="shared" si="14"/>
        <v>595578.05790742196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3334719.4469383908</v>
      </c>
      <c r="E45" s="522">
        <f>IF(+I14&lt;F44,I14,D45)</f>
        <v>229897.54761904763</v>
      </c>
      <c r="F45" s="523">
        <f t="shared" si="12"/>
        <v>3104821.8993193433</v>
      </c>
      <c r="G45" s="524">
        <f t="shared" si="13"/>
        <v>571207.87296565028</v>
      </c>
      <c r="H45" s="491">
        <f t="shared" si="14"/>
        <v>571207.87296565028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3104821.8993193433</v>
      </c>
      <c r="E46" s="522">
        <f>IF(+I14&lt;F45,I14,D46)</f>
        <v>229897.54761904763</v>
      </c>
      <c r="F46" s="523">
        <f t="shared" si="12"/>
        <v>2874924.3517002957</v>
      </c>
      <c r="G46" s="524">
        <f t="shared" si="13"/>
        <v>546837.68802387861</v>
      </c>
      <c r="H46" s="491">
        <f t="shared" si="14"/>
        <v>546837.68802387861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2874924.3517002957</v>
      </c>
      <c r="E47" s="522">
        <f>IF(+I14&lt;F46,I14,D47)</f>
        <v>229897.54761904763</v>
      </c>
      <c r="F47" s="523">
        <f t="shared" si="12"/>
        <v>2645026.8040812481</v>
      </c>
      <c r="G47" s="524">
        <f t="shared" si="13"/>
        <v>522467.50308210688</v>
      </c>
      <c r="H47" s="491">
        <f t="shared" si="14"/>
        <v>522467.50308210688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2645026.8040812481</v>
      </c>
      <c r="E48" s="522">
        <f>IF(+I14&lt;F47,I14,D48)</f>
        <v>229897.54761904763</v>
      </c>
      <c r="F48" s="523">
        <f t="shared" si="12"/>
        <v>2415129.2564622005</v>
      </c>
      <c r="G48" s="524">
        <f t="shared" si="13"/>
        <v>498097.31814033521</v>
      </c>
      <c r="H48" s="491">
        <f t="shared" si="14"/>
        <v>498097.31814033521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2415129.2564622005</v>
      </c>
      <c r="E49" s="522">
        <f>IF(+I14&lt;F48,I14,D49)</f>
        <v>229897.54761904763</v>
      </c>
      <c r="F49" s="523">
        <f t="shared" ref="F49:F72" si="15">+D49-E49</f>
        <v>2185231.708843153</v>
      </c>
      <c r="G49" s="524">
        <f t="shared" si="13"/>
        <v>473727.13319856353</v>
      </c>
      <c r="H49" s="491">
        <f t="shared" si="14"/>
        <v>473727.13319856353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2185231.708843153</v>
      </c>
      <c r="E50" s="522">
        <f>IF(+I14&lt;F49,I14,D50)</f>
        <v>229897.54761904763</v>
      </c>
      <c r="F50" s="523">
        <f t="shared" si="15"/>
        <v>1955334.1612241054</v>
      </c>
      <c r="G50" s="524">
        <f t="shared" si="13"/>
        <v>449356.9482567918</v>
      </c>
      <c r="H50" s="491">
        <f t="shared" si="14"/>
        <v>449356.9482567918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1955334.1612241054</v>
      </c>
      <c r="E51" s="522">
        <f>IF(+I14&lt;F50,I14,D51)</f>
        <v>229897.54761904763</v>
      </c>
      <c r="F51" s="523">
        <f t="shared" si="15"/>
        <v>1725436.6136050578</v>
      </c>
      <c r="G51" s="524">
        <f t="shared" si="13"/>
        <v>424986.76331502013</v>
      </c>
      <c r="H51" s="491">
        <f t="shared" si="14"/>
        <v>424986.76331502013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1725436.6136050578</v>
      </c>
      <c r="E52" s="522">
        <f>IF(+I14&lt;F51,I14,D52)</f>
        <v>229897.54761904763</v>
      </c>
      <c r="F52" s="523">
        <f t="shared" si="15"/>
        <v>1495539.0659860102</v>
      </c>
      <c r="G52" s="524">
        <f t="shared" si="13"/>
        <v>400616.57837324846</v>
      </c>
      <c r="H52" s="491">
        <f t="shared" si="14"/>
        <v>400616.57837324846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1495539.0659860102</v>
      </c>
      <c r="E53" s="522">
        <f>IF(+I14&lt;F52,I14,D53)</f>
        <v>229897.54761904763</v>
      </c>
      <c r="F53" s="523">
        <f t="shared" si="15"/>
        <v>1265641.5183669627</v>
      </c>
      <c r="G53" s="524">
        <f t="shared" si="13"/>
        <v>376246.39343147678</v>
      </c>
      <c r="H53" s="491">
        <f t="shared" si="14"/>
        <v>376246.39343147678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1265641.5183669627</v>
      </c>
      <c r="E54" s="522">
        <f>IF(+I14&lt;F53,I14,D54)</f>
        <v>229897.54761904763</v>
      </c>
      <c r="F54" s="523">
        <f t="shared" si="15"/>
        <v>1035743.9707479151</v>
      </c>
      <c r="G54" s="524">
        <f t="shared" si="13"/>
        <v>351876.20848970511</v>
      </c>
      <c r="H54" s="491">
        <f t="shared" si="14"/>
        <v>351876.20848970511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1035743.9707479151</v>
      </c>
      <c r="E55" s="522">
        <f>IF(+I14&lt;F54,I14,D55)</f>
        <v>229897.54761904763</v>
      </c>
      <c r="F55" s="523">
        <f t="shared" si="15"/>
        <v>805846.42312886752</v>
      </c>
      <c r="G55" s="524">
        <f t="shared" si="13"/>
        <v>327506.02354793344</v>
      </c>
      <c r="H55" s="491">
        <f t="shared" si="14"/>
        <v>327506.02354793344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805846.42312886752</v>
      </c>
      <c r="E56" s="522">
        <f>IF(+I14&lt;F55,I14,D56)</f>
        <v>229897.54761904763</v>
      </c>
      <c r="F56" s="523">
        <f t="shared" si="15"/>
        <v>575948.87550981995</v>
      </c>
      <c r="G56" s="524">
        <f t="shared" si="13"/>
        <v>303135.83860616176</v>
      </c>
      <c r="H56" s="491">
        <f t="shared" si="14"/>
        <v>303135.83860616176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575948.87550981995</v>
      </c>
      <c r="E57" s="522">
        <f>IF(+I14&lt;F56,I14,D57)</f>
        <v>229897.54761904763</v>
      </c>
      <c r="F57" s="523">
        <f t="shared" si="15"/>
        <v>346051.32789077231</v>
      </c>
      <c r="G57" s="524">
        <f t="shared" si="13"/>
        <v>278765.65366439003</v>
      </c>
      <c r="H57" s="491">
        <f t="shared" si="14"/>
        <v>278765.65366439003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346051.32789077231</v>
      </c>
      <c r="E58" s="522">
        <f>IF(+I14&lt;F57,I14,D58)</f>
        <v>229897.54761904763</v>
      </c>
      <c r="F58" s="523">
        <f t="shared" si="15"/>
        <v>116153.78027172468</v>
      </c>
      <c r="G58" s="524">
        <f t="shared" si="13"/>
        <v>254395.46872261836</v>
      </c>
      <c r="H58" s="491">
        <f t="shared" si="14"/>
        <v>254395.46872261836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116153.78027172468</v>
      </c>
      <c r="E59" s="522">
        <f>IF(+I14&lt;F58,I14,D59)</f>
        <v>116153.78027172468</v>
      </c>
      <c r="F59" s="523">
        <f t="shared" si="15"/>
        <v>0</v>
      </c>
      <c r="G59" s="524">
        <f t="shared" si="13"/>
        <v>122310.19458806711</v>
      </c>
      <c r="H59" s="491">
        <f t="shared" si="14"/>
        <v>122310.19458806711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9655697.0000000037</v>
      </c>
      <c r="F73" s="375"/>
      <c r="G73" s="375">
        <f>SUM(G17:G72)</f>
        <v>33977202.241827115</v>
      </c>
      <c r="H73" s="375">
        <f>SUM(H17:H72)</f>
        <v>33977202.241827115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934478.91102478898</v>
      </c>
      <c r="N87" s="546">
        <f>IF(J92&lt;D11,0,VLOOKUP(J92,C17:O72,11))</f>
        <v>934478.91102478898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998850.37185500155</v>
      </c>
      <c r="N88" s="550">
        <f>IF(J92&lt;D11,0,VLOOKUP(J92,C99:P154,7))</f>
        <v>998850.37185500155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64371.460830212571</v>
      </c>
      <c r="N89" s="555">
        <f>+N88-N87</f>
        <v>64371.460830212571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224551.09302325582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20">+I99-H99</f>
        <v>0</v>
      </c>
      <c r="K99" s="514"/>
      <c r="L99" s="512">
        <v>574103</v>
      </c>
      <c r="M99" s="597">
        <f t="shared" ref="M99:M130" si="21">IF(L99&lt;&gt;0,+H99-L99,0)</f>
        <v>0</v>
      </c>
      <c r="N99" s="512">
        <v>574103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20"/>
        <v>0</v>
      </c>
      <c r="K100" s="514"/>
      <c r="L100" s="518">
        <f t="shared" ref="L100:L105" si="24">H100</f>
        <v>1073311</v>
      </c>
      <c r="M100" s="519">
        <f t="shared" si="21"/>
        <v>0</v>
      </c>
      <c r="N100" s="518">
        <f t="shared" ref="N100:N105" si="25">I100</f>
        <v>1073311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20"/>
        <v>0</v>
      </c>
      <c r="K101" s="514"/>
      <c r="L101" s="518">
        <f t="shared" si="24"/>
        <v>1770402.9873066382</v>
      </c>
      <c r="M101" s="519">
        <f t="shared" si="21"/>
        <v>0</v>
      </c>
      <c r="N101" s="518">
        <f t="shared" si="25"/>
        <v>1770402.9873066382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20"/>
        <v>0</v>
      </c>
      <c r="K102" s="514"/>
      <c r="L102" s="518">
        <f t="shared" si="24"/>
        <v>1593070.5131617924</v>
      </c>
      <c r="M102" s="519">
        <f t="shared" si="21"/>
        <v>0</v>
      </c>
      <c r="N102" s="518">
        <f t="shared" si="25"/>
        <v>1593070.5131617924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20"/>
        <v>0</v>
      </c>
      <c r="K103" s="514"/>
      <c r="L103" s="518">
        <f t="shared" si="24"/>
        <v>1529997.2189099854</v>
      </c>
      <c r="M103" s="519">
        <f t="shared" si="21"/>
        <v>0</v>
      </c>
      <c r="N103" s="518">
        <f t="shared" si="25"/>
        <v>1529997.2189099854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24"/>
        <v>1394091.6193593477</v>
      </c>
      <c r="M104" s="519">
        <f t="shared" ref="M104:M109" si="27">IF(L104&lt;&gt;0,+H104-L104,0)</f>
        <v>0</v>
      </c>
      <c r="N104" s="518">
        <f t="shared" si="25"/>
        <v>1394091.6193593477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24"/>
        <v>1368279.4640981164</v>
      </c>
      <c r="M105" s="519">
        <f t="shared" si="27"/>
        <v>0</v>
      </c>
      <c r="N105" s="518">
        <f t="shared" si="25"/>
        <v>1368279.4640981164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20"/>
        <v>0</v>
      </c>
      <c r="K106" s="514"/>
      <c r="L106" s="518">
        <f>H106</f>
        <v>1303190.7976937878</v>
      </c>
      <c r="M106" s="519">
        <f t="shared" si="27"/>
        <v>0</v>
      </c>
      <c r="N106" s="518">
        <f>I106</f>
        <v>1303190.7976937878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20"/>
        <v>0</v>
      </c>
      <c r="K107" s="514"/>
      <c r="L107" s="518">
        <f>H107</f>
        <v>1229747.055579846</v>
      </c>
      <c r="M107" s="519">
        <f t="shared" si="27"/>
        <v>0</v>
      </c>
      <c r="N107" s="518">
        <f>I107</f>
        <v>1229747.055579846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20"/>
        <v>0</v>
      </c>
      <c r="K108" s="514"/>
      <c r="L108" s="518">
        <f>H108</f>
        <v>1164112.978438803</v>
      </c>
      <c r="M108" s="519">
        <f t="shared" si="27"/>
        <v>0</v>
      </c>
      <c r="N108" s="518">
        <f>I108</f>
        <v>1164112.978438803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20"/>
        <v>0</v>
      </c>
      <c r="K109" s="514"/>
      <c r="L109" s="518">
        <f>H109</f>
        <v>1017805.4465726623</v>
      </c>
      <c r="M109" s="519">
        <f t="shared" si="27"/>
        <v>0</v>
      </c>
      <c r="N109" s="518">
        <f>I109</f>
        <v>1017805.4465726623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374">
        <f>IF(F109+SUM(E$99:E109)=D$92,F109,D$92-SUM(E$99:E109))</f>
        <v>7345976.2687653601</v>
      </c>
      <c r="E110" s="522">
        <f>IF(+J96&lt;F109,J96,D110)</f>
        <v>224551.09302325582</v>
      </c>
      <c r="F110" s="523">
        <f t="shared" ref="F110:F130" si="30">+D110-E110</f>
        <v>7121425.1757421046</v>
      </c>
      <c r="G110" s="523">
        <f t="shared" ref="G110:G130" si="31">+(F110+D110)/2</f>
        <v>7233700.7222537324</v>
      </c>
      <c r="H110" s="526">
        <f>+J$94*G110+E110</f>
        <v>998850.37185500155</v>
      </c>
      <c r="I110" s="577">
        <f>+J$95*G110+E110</f>
        <v>998850.37185500155</v>
      </c>
      <c r="J110" s="514">
        <f t="shared" si="20"/>
        <v>0</v>
      </c>
      <c r="K110" s="514"/>
      <c r="L110" s="525"/>
      <c r="M110" s="514">
        <f t="shared" si="21"/>
        <v>0</v>
      </c>
      <c r="N110" s="525"/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7121425.1757421046</v>
      </c>
      <c r="E111" s="522">
        <f>IF(+J96&lt;F110,J96,D111)</f>
        <v>224551.09302325582</v>
      </c>
      <c r="F111" s="523">
        <f t="shared" si="30"/>
        <v>6896874.0827188492</v>
      </c>
      <c r="G111" s="523">
        <f t="shared" si="31"/>
        <v>7009149.6292304769</v>
      </c>
      <c r="H111" s="526">
        <f>+J$94*G111+E111</f>
        <v>974814.30013117497</v>
      </c>
      <c r="I111" s="577">
        <f>+J$95*G111+E111</f>
        <v>974814.30013117497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6896874.0827188492</v>
      </c>
      <c r="E112" s="522">
        <f>IF(+J96&lt;F111,J96,D112)</f>
        <v>224551.09302325582</v>
      </c>
      <c r="F112" s="523">
        <f t="shared" si="30"/>
        <v>6672322.9896955937</v>
      </c>
      <c r="G112" s="523">
        <f t="shared" si="31"/>
        <v>6784598.5362072214</v>
      </c>
      <c r="H112" s="526">
        <f>+J$94*G112+E112</f>
        <v>950778.22840734839</v>
      </c>
      <c r="I112" s="577">
        <f>+J$95*G112+E112</f>
        <v>950778.22840734839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6672322.9896955937</v>
      </c>
      <c r="E113" s="522">
        <f>IF(+J96&lt;F112,J96,D113)</f>
        <v>224551.09302325582</v>
      </c>
      <c r="F113" s="523">
        <f t="shared" si="30"/>
        <v>6447771.8966723382</v>
      </c>
      <c r="G113" s="523">
        <f t="shared" si="31"/>
        <v>6560047.443183966</v>
      </c>
      <c r="H113" s="526">
        <f t="shared" ref="H113:H154" si="32">+J$94*G113+E113</f>
        <v>926742.15668352181</v>
      </c>
      <c r="I113" s="577">
        <f t="shared" ref="I113:I154" si="33">+J$95*G113+E113</f>
        <v>926742.15668352181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6447771.8966723382</v>
      </c>
      <c r="E114" s="522">
        <f>IF(+J96&lt;F113,J96,D114)</f>
        <v>224551.09302325582</v>
      </c>
      <c r="F114" s="523">
        <f t="shared" si="30"/>
        <v>6223220.8036490828</v>
      </c>
      <c r="G114" s="523">
        <f t="shared" si="31"/>
        <v>6335496.3501607105</v>
      </c>
      <c r="H114" s="526">
        <f t="shared" si="32"/>
        <v>902706.08495969523</v>
      </c>
      <c r="I114" s="577">
        <f t="shared" si="33"/>
        <v>902706.08495969523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6223220.8036490828</v>
      </c>
      <c r="E115" s="522">
        <f>IF(+J96&lt;F114,J96,D115)</f>
        <v>224551.09302325582</v>
      </c>
      <c r="F115" s="523">
        <f t="shared" si="30"/>
        <v>5998669.7106258273</v>
      </c>
      <c r="G115" s="523">
        <f t="shared" si="31"/>
        <v>6110945.257137455</v>
      </c>
      <c r="H115" s="526">
        <f t="shared" si="32"/>
        <v>878670.01323586865</v>
      </c>
      <c r="I115" s="577">
        <f t="shared" si="33"/>
        <v>878670.01323586865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5998669.7106258273</v>
      </c>
      <c r="E116" s="522">
        <f>IF(+J96&lt;F115,J96,D116)</f>
        <v>224551.09302325582</v>
      </c>
      <c r="F116" s="523">
        <f t="shared" si="30"/>
        <v>5774118.6176025718</v>
      </c>
      <c r="G116" s="523">
        <f t="shared" si="31"/>
        <v>5886394.1641141996</v>
      </c>
      <c r="H116" s="526">
        <f t="shared" si="32"/>
        <v>854633.94151204207</v>
      </c>
      <c r="I116" s="577">
        <f t="shared" si="33"/>
        <v>854633.94151204207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5774118.6176025718</v>
      </c>
      <c r="E117" s="522">
        <f>IF(+J96&lt;F116,J96,D117)</f>
        <v>224551.09302325582</v>
      </c>
      <c r="F117" s="523">
        <f t="shared" si="30"/>
        <v>5549567.5245793164</v>
      </c>
      <c r="G117" s="523">
        <f t="shared" si="31"/>
        <v>5661843.0710909441</v>
      </c>
      <c r="H117" s="526">
        <f t="shared" si="32"/>
        <v>830597.86978821538</v>
      </c>
      <c r="I117" s="577">
        <f t="shared" si="33"/>
        <v>830597.86978821538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5549567.5245793164</v>
      </c>
      <c r="E118" s="522">
        <f>IF(+J96&lt;F117,J96,D118)</f>
        <v>224551.09302325582</v>
      </c>
      <c r="F118" s="523">
        <f t="shared" si="30"/>
        <v>5325016.4315560609</v>
      </c>
      <c r="G118" s="523">
        <f t="shared" si="31"/>
        <v>5437291.9780676886</v>
      </c>
      <c r="H118" s="526">
        <f t="shared" si="32"/>
        <v>806561.7980643888</v>
      </c>
      <c r="I118" s="577">
        <f t="shared" si="33"/>
        <v>806561.7980643888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5325016.4315560609</v>
      </c>
      <c r="E119" s="522">
        <f>IF(+J96&lt;F118,J96,D119)</f>
        <v>224551.09302325582</v>
      </c>
      <c r="F119" s="523">
        <f t="shared" si="30"/>
        <v>5100465.3385328054</v>
      </c>
      <c r="G119" s="523">
        <f t="shared" si="31"/>
        <v>5212740.8850444332</v>
      </c>
      <c r="H119" s="526">
        <f t="shared" si="32"/>
        <v>782525.72634056222</v>
      </c>
      <c r="I119" s="577">
        <f t="shared" si="33"/>
        <v>782525.72634056222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5100465.3385328054</v>
      </c>
      <c r="E120" s="522">
        <f>IF(+J96&lt;F119,J96,D120)</f>
        <v>224551.09302325582</v>
      </c>
      <c r="F120" s="523">
        <f t="shared" si="30"/>
        <v>4875914.24550955</v>
      </c>
      <c r="G120" s="523">
        <f t="shared" si="31"/>
        <v>4988189.7920211777</v>
      </c>
      <c r="H120" s="526">
        <f t="shared" si="32"/>
        <v>758489.65461673564</v>
      </c>
      <c r="I120" s="577">
        <f t="shared" si="33"/>
        <v>758489.65461673564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4875914.24550955</v>
      </c>
      <c r="E121" s="522">
        <f>IF(+J96&lt;F120,J96,D121)</f>
        <v>224551.09302325582</v>
      </c>
      <c r="F121" s="523">
        <f t="shared" si="30"/>
        <v>4651363.1524862945</v>
      </c>
      <c r="G121" s="523">
        <f t="shared" si="31"/>
        <v>4763638.6989979222</v>
      </c>
      <c r="H121" s="526">
        <f t="shared" si="32"/>
        <v>734453.58289290895</v>
      </c>
      <c r="I121" s="577">
        <f t="shared" si="33"/>
        <v>734453.58289290895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4651363.1524862945</v>
      </c>
      <c r="E122" s="522">
        <f>IF(+J96&lt;F121,J96,D122)</f>
        <v>224551.09302325582</v>
      </c>
      <c r="F122" s="523">
        <f t="shared" si="30"/>
        <v>4426812.059463039</v>
      </c>
      <c r="G122" s="523">
        <f t="shared" si="31"/>
        <v>4539087.6059746668</v>
      </c>
      <c r="H122" s="526">
        <f t="shared" si="32"/>
        <v>710417.51116908249</v>
      </c>
      <c r="I122" s="577">
        <f t="shared" si="33"/>
        <v>710417.51116908249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4426812.059463039</v>
      </c>
      <c r="E123" s="522">
        <f>IF(+J96&lt;F122,J96,D123)</f>
        <v>224551.09302325582</v>
      </c>
      <c r="F123" s="523">
        <f t="shared" si="30"/>
        <v>4202260.9664397836</v>
      </c>
      <c r="G123" s="523">
        <f t="shared" si="31"/>
        <v>4314536.5129514113</v>
      </c>
      <c r="H123" s="526">
        <f t="shared" si="32"/>
        <v>686381.43944525579</v>
      </c>
      <c r="I123" s="577">
        <f t="shared" si="33"/>
        <v>686381.43944525579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4202260.9664397836</v>
      </c>
      <c r="E124" s="522">
        <f>IF(+J96&lt;F123,J96,D124)</f>
        <v>224551.09302325582</v>
      </c>
      <c r="F124" s="523">
        <f t="shared" si="30"/>
        <v>3977709.8734165276</v>
      </c>
      <c r="G124" s="523">
        <f t="shared" si="31"/>
        <v>4089985.4199281558</v>
      </c>
      <c r="H124" s="526">
        <f t="shared" si="32"/>
        <v>662345.36772142933</v>
      </c>
      <c r="I124" s="577">
        <f t="shared" si="33"/>
        <v>662345.36772142933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3977709.8734165276</v>
      </c>
      <c r="E125" s="522">
        <f>IF(+J96&lt;F124,J96,D125)</f>
        <v>224551.09302325582</v>
      </c>
      <c r="F125" s="523">
        <f t="shared" si="30"/>
        <v>3753158.7803932717</v>
      </c>
      <c r="G125" s="523">
        <f t="shared" si="31"/>
        <v>3865434.3269048994</v>
      </c>
      <c r="H125" s="526">
        <f t="shared" si="32"/>
        <v>638309.29599760252</v>
      </c>
      <c r="I125" s="577">
        <f t="shared" si="33"/>
        <v>638309.29599760252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3753158.7803932717</v>
      </c>
      <c r="E126" s="522">
        <f>IF(+J96&lt;F125,J96,D126)</f>
        <v>224551.09302325582</v>
      </c>
      <c r="F126" s="523">
        <f t="shared" si="30"/>
        <v>3528607.6873700158</v>
      </c>
      <c r="G126" s="523">
        <f t="shared" si="31"/>
        <v>3640883.233881644</v>
      </c>
      <c r="H126" s="526">
        <f t="shared" si="32"/>
        <v>614273.22427377594</v>
      </c>
      <c r="I126" s="577">
        <f t="shared" si="33"/>
        <v>614273.22427377594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3528607.6873700158</v>
      </c>
      <c r="E127" s="522">
        <f>IF(+J96&lt;F126,J96,D127)</f>
        <v>224551.09302325582</v>
      </c>
      <c r="F127" s="523">
        <f t="shared" si="30"/>
        <v>3304056.5943467598</v>
      </c>
      <c r="G127" s="523">
        <f t="shared" si="31"/>
        <v>3416332.1408583876</v>
      </c>
      <c r="H127" s="526">
        <f t="shared" si="32"/>
        <v>590237.15254994924</v>
      </c>
      <c r="I127" s="577">
        <f t="shared" si="33"/>
        <v>590237.15254994924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3304056.5943467598</v>
      </c>
      <c r="E128" s="522">
        <f>IF(+J96&lt;F127,J96,D128)</f>
        <v>224551.09302325582</v>
      </c>
      <c r="F128" s="523">
        <f t="shared" si="30"/>
        <v>3079505.5013235039</v>
      </c>
      <c r="G128" s="523">
        <f t="shared" si="31"/>
        <v>3191781.0478351321</v>
      </c>
      <c r="H128" s="526">
        <f t="shared" si="32"/>
        <v>566201.08082612266</v>
      </c>
      <c r="I128" s="577">
        <f t="shared" si="33"/>
        <v>566201.08082612266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3079505.5013235039</v>
      </c>
      <c r="E129" s="522">
        <f>IF(+J96&lt;F128,J96,D129)</f>
        <v>224551.09302325582</v>
      </c>
      <c r="F129" s="523">
        <f t="shared" si="30"/>
        <v>2854954.408300248</v>
      </c>
      <c r="G129" s="523">
        <f t="shared" si="31"/>
        <v>2967229.9548118757</v>
      </c>
      <c r="H129" s="526">
        <f t="shared" si="32"/>
        <v>542165.00910229597</v>
      </c>
      <c r="I129" s="577">
        <f t="shared" si="33"/>
        <v>542165.00910229597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2854954.408300248</v>
      </c>
      <c r="E130" s="522">
        <f>IF(+J96&lt;F129,J96,D130)</f>
        <v>224551.09302325582</v>
      </c>
      <c r="F130" s="523">
        <f t="shared" si="30"/>
        <v>2630403.315276992</v>
      </c>
      <c r="G130" s="523">
        <f t="shared" si="31"/>
        <v>2742678.8617886202</v>
      </c>
      <c r="H130" s="526">
        <f t="shared" si="32"/>
        <v>518128.93737846933</v>
      </c>
      <c r="I130" s="577">
        <f t="shared" si="33"/>
        <v>518128.93737846933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2630403.315276992</v>
      </c>
      <c r="E131" s="522">
        <f>IF(+J96&lt;F130,J96,D131)</f>
        <v>224551.09302325582</v>
      </c>
      <c r="F131" s="523">
        <f t="shared" ref="F131:F154" si="34">+D131-E131</f>
        <v>2405852.2222537361</v>
      </c>
      <c r="G131" s="523">
        <f t="shared" ref="G131:G154" si="35">+(F131+D131)/2</f>
        <v>2518127.7687653638</v>
      </c>
      <c r="H131" s="526">
        <f t="shared" si="32"/>
        <v>494092.86565464264</v>
      </c>
      <c r="I131" s="577">
        <f t="shared" si="33"/>
        <v>494092.86565464264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2405852.2222537361</v>
      </c>
      <c r="E132" s="522">
        <f>IF(+J96&lt;F131,J96,D132)</f>
        <v>224551.09302325582</v>
      </c>
      <c r="F132" s="523">
        <f t="shared" si="34"/>
        <v>2181301.1292304802</v>
      </c>
      <c r="G132" s="523">
        <f t="shared" si="35"/>
        <v>2293576.6757421084</v>
      </c>
      <c r="H132" s="526">
        <f t="shared" si="32"/>
        <v>470056.79393081606</v>
      </c>
      <c r="I132" s="577">
        <f t="shared" si="33"/>
        <v>470056.79393081606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2181301.1292304802</v>
      </c>
      <c r="E133" s="522">
        <f>IF(+J96&lt;F132,J96,D133)</f>
        <v>224551.09302325582</v>
      </c>
      <c r="F133" s="523">
        <f t="shared" si="34"/>
        <v>1956750.0362072242</v>
      </c>
      <c r="G133" s="523">
        <f t="shared" si="35"/>
        <v>2069025.5827188522</v>
      </c>
      <c r="H133" s="526">
        <f t="shared" si="32"/>
        <v>446020.72220698942</v>
      </c>
      <c r="I133" s="577">
        <f t="shared" si="33"/>
        <v>446020.72220698942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1956750.0362072242</v>
      </c>
      <c r="E134" s="522">
        <f>IF(+J96&lt;F133,J96,D134)</f>
        <v>224551.09302325582</v>
      </c>
      <c r="F134" s="523">
        <f t="shared" si="34"/>
        <v>1732198.9431839683</v>
      </c>
      <c r="G134" s="523">
        <f t="shared" si="35"/>
        <v>1844474.4896955963</v>
      </c>
      <c r="H134" s="526">
        <f t="shared" si="32"/>
        <v>421984.65048316272</v>
      </c>
      <c r="I134" s="577">
        <f t="shared" si="33"/>
        <v>421984.65048316272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1732198.9431839683</v>
      </c>
      <c r="E135" s="522">
        <f>IF(+J96&lt;F134,J96,D135)</f>
        <v>224551.09302325582</v>
      </c>
      <c r="F135" s="523">
        <f t="shared" si="34"/>
        <v>1507647.8501607124</v>
      </c>
      <c r="G135" s="523">
        <f t="shared" si="35"/>
        <v>1619923.3966723403</v>
      </c>
      <c r="H135" s="526">
        <f t="shared" si="32"/>
        <v>397948.57875933609</v>
      </c>
      <c r="I135" s="577">
        <f t="shared" si="33"/>
        <v>397948.57875933609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1507647.8501607124</v>
      </c>
      <c r="E136" s="522">
        <f>IF(+J96&lt;F135,J96,D136)</f>
        <v>224551.09302325582</v>
      </c>
      <c r="F136" s="523">
        <f t="shared" si="34"/>
        <v>1283096.7571374564</v>
      </c>
      <c r="G136" s="523">
        <f t="shared" si="35"/>
        <v>1395372.3036490844</v>
      </c>
      <c r="H136" s="526">
        <f t="shared" si="32"/>
        <v>373912.50703550945</v>
      </c>
      <c r="I136" s="577">
        <f t="shared" si="33"/>
        <v>373912.50703550945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1283096.7571374564</v>
      </c>
      <c r="E137" s="522">
        <f>IF(+J96&lt;F136,J96,D137)</f>
        <v>224551.09302325582</v>
      </c>
      <c r="F137" s="523">
        <f t="shared" si="34"/>
        <v>1058545.6641142005</v>
      </c>
      <c r="G137" s="523">
        <f t="shared" si="35"/>
        <v>1170821.2106258285</v>
      </c>
      <c r="H137" s="526">
        <f t="shared" si="32"/>
        <v>349876.43531168281</v>
      </c>
      <c r="I137" s="577">
        <f t="shared" si="33"/>
        <v>349876.43531168281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1058545.6641142005</v>
      </c>
      <c r="E138" s="522">
        <f>IF(+J96&lt;F137,J96,D138)</f>
        <v>224551.09302325582</v>
      </c>
      <c r="F138" s="523">
        <f t="shared" si="34"/>
        <v>833994.57109094469</v>
      </c>
      <c r="G138" s="523">
        <f t="shared" si="35"/>
        <v>946270.11760257254</v>
      </c>
      <c r="H138" s="526">
        <f t="shared" si="32"/>
        <v>325840.36358785618</v>
      </c>
      <c r="I138" s="577">
        <f t="shared" si="33"/>
        <v>325840.36358785618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>IU</v>
      </c>
      <c r="C139" s="507">
        <f>IF(D93="","-",+C138+1)</f>
        <v>2048</v>
      </c>
      <c r="D139" s="374">
        <f>IF(F138+SUM(E$99:E138)=D$92,F138,D$92-SUM(E$99:E138))</f>
        <v>833994.5710909497</v>
      </c>
      <c r="E139" s="522">
        <f>IF(+J96&lt;F138,J96,D139)</f>
        <v>224551.09302325582</v>
      </c>
      <c r="F139" s="523">
        <f t="shared" si="34"/>
        <v>609443.47806769388</v>
      </c>
      <c r="G139" s="523">
        <f t="shared" si="35"/>
        <v>721719.02457932173</v>
      </c>
      <c r="H139" s="526">
        <f t="shared" si="32"/>
        <v>301804.29186403006</v>
      </c>
      <c r="I139" s="577">
        <f t="shared" si="33"/>
        <v>301804.29186403006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609443.47806769388</v>
      </c>
      <c r="E140" s="522">
        <f>IF(+J96&lt;F139,J96,D140)</f>
        <v>224551.09302325582</v>
      </c>
      <c r="F140" s="523">
        <f t="shared" si="34"/>
        <v>384892.38504443807</v>
      </c>
      <c r="G140" s="523">
        <f t="shared" si="35"/>
        <v>497167.93155606597</v>
      </c>
      <c r="H140" s="526">
        <f t="shared" si="32"/>
        <v>277768.22014020343</v>
      </c>
      <c r="I140" s="577">
        <f t="shared" si="33"/>
        <v>277768.22014020343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384892.38504443807</v>
      </c>
      <c r="E141" s="522">
        <f>IF(+J96&lt;F140,J96,D141)</f>
        <v>224551.09302325582</v>
      </c>
      <c r="F141" s="523">
        <f t="shared" si="34"/>
        <v>160341.29202118225</v>
      </c>
      <c r="G141" s="523">
        <f t="shared" si="35"/>
        <v>272616.83853281016</v>
      </c>
      <c r="H141" s="526">
        <f t="shared" si="32"/>
        <v>253732.14841637679</v>
      </c>
      <c r="I141" s="577">
        <f t="shared" si="33"/>
        <v>253732.14841637679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160341.29202118225</v>
      </c>
      <c r="E142" s="522">
        <f>IF(+J96&lt;F141,J96,D142)</f>
        <v>160341.29202118225</v>
      </c>
      <c r="F142" s="523">
        <f t="shared" si="34"/>
        <v>0</v>
      </c>
      <c r="G142" s="523">
        <f t="shared" si="35"/>
        <v>80170.646010591125</v>
      </c>
      <c r="H142" s="526">
        <f t="shared" si="32"/>
        <v>168922.80178678609</v>
      </c>
      <c r="I142" s="577">
        <f t="shared" si="33"/>
        <v>168922.80178678609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9655696.9999999981</v>
      </c>
      <c r="F155" s="375"/>
      <c r="G155" s="375"/>
      <c r="H155" s="375">
        <f>SUM(H99:H154)</f>
        <v>34228355.20724982</v>
      </c>
      <c r="I155" s="375">
        <f>SUM(I99:I154)</f>
        <v>34228355.20724982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view="pageBreakPreview" zoomScale="84" zoomScaleNormal="100" zoomScaleSheetLayoutView="84" workbookViewId="0">
      <selection activeCell="D25" sqref="D2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277475.96380868781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277475.96380868781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666" t="s">
        <v>479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67150.666666666672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>G25</f>
        <v>364571.53091239138</v>
      </c>
      <c r="L25" s="519">
        <f t="shared" si="7"/>
        <v>0</v>
      </c>
      <c r="M25" s="518">
        <f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>G26</f>
        <v>344799.6405005774</v>
      </c>
      <c r="L26" s="519">
        <f t="shared" si="7"/>
        <v>0</v>
      </c>
      <c r="M26" s="518">
        <f>H26</f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>G27</f>
        <v>346675.02376969234</v>
      </c>
      <c r="L27" s="519">
        <f t="shared" si="7"/>
        <v>0</v>
      </c>
      <c r="M27" s="518">
        <f>H27</f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65589.023255813954</v>
      </c>
      <c r="F28" s="515">
        <v>2086479.6631283257</v>
      </c>
      <c r="G28" s="516">
        <v>276574.78884881514</v>
      </c>
      <c r="H28" s="510">
        <v>276574.78884881514</v>
      </c>
      <c r="I28" s="511">
        <f t="shared" si="0"/>
        <v>0</v>
      </c>
      <c r="J28" s="511"/>
      <c r="K28" s="518">
        <f>G28</f>
        <v>276574.78884881514</v>
      </c>
      <c r="L28" s="519">
        <f t="shared" ref="L28" si="10">IF(K28&lt;&gt;0,+G28-K28,0)</f>
        <v>0</v>
      </c>
      <c r="M28" s="518">
        <f>H28</f>
        <v>276574.78884881514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329189.8020212953</v>
      </c>
      <c r="H29" s="510">
        <v>329189.8020212953</v>
      </c>
      <c r="I29" s="511">
        <f t="shared" si="0"/>
        <v>0</v>
      </c>
      <c r="J29" s="511"/>
      <c r="K29" s="518">
        <f>G29</f>
        <v>329189.8020212953</v>
      </c>
      <c r="L29" s="519">
        <f t="shared" ref="L29" si="11">IF(K29&lt;&gt;0,+G29-K29,0)</f>
        <v>0</v>
      </c>
      <c r="M29" s="518">
        <f>H29</f>
        <v>329189.8020212953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23">
        <f>IF(F29+SUM(E$17:E29)=D$10,F29,D$10-SUM(E$17:E29))</f>
        <v>2017691.1753234474</v>
      </c>
      <c r="E30" s="522">
        <f>IF(+I14&lt;F29,I14,D30)</f>
        <v>67150.666666666672</v>
      </c>
      <c r="F30" s="523">
        <f t="shared" ref="F30:F48" si="12">+D30-E30</f>
        <v>1950540.5086567807</v>
      </c>
      <c r="G30" s="524">
        <f t="shared" ref="G30:G72" si="13">+I$12*((D30+F30)/2)+E30</f>
        <v>277475.96380868781</v>
      </c>
      <c r="H30" s="491">
        <f t="shared" ref="H30:H72" si="14">+I$13*((D30+F30)/2)+E30</f>
        <v>277475.96380868781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1950540.5086567807</v>
      </c>
      <c r="E31" s="522">
        <f>IF(+I14&lt;F30,I14,D31)</f>
        <v>67150.666666666672</v>
      </c>
      <c r="F31" s="523">
        <f t="shared" si="12"/>
        <v>1883389.841990114</v>
      </c>
      <c r="G31" s="524">
        <f t="shared" si="13"/>
        <v>270357.68793937902</v>
      </c>
      <c r="H31" s="491">
        <f t="shared" si="14"/>
        <v>270357.68793937902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1883389.841990114</v>
      </c>
      <c r="E32" s="522">
        <f>IF(+I14&lt;F31,I14,D32)</f>
        <v>67150.666666666672</v>
      </c>
      <c r="F32" s="523">
        <f t="shared" si="12"/>
        <v>1816239.1753234472</v>
      </c>
      <c r="G32" s="524">
        <f t="shared" si="13"/>
        <v>263239.41207007022</v>
      </c>
      <c r="H32" s="491">
        <f t="shared" si="14"/>
        <v>263239.41207007022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1816239.1753234472</v>
      </c>
      <c r="E33" s="522">
        <f>IF(+I14&lt;F32,I14,D33)</f>
        <v>67150.666666666672</v>
      </c>
      <c r="F33" s="523">
        <f t="shared" si="12"/>
        <v>1749088.5086567805</v>
      </c>
      <c r="G33" s="524">
        <f t="shared" si="13"/>
        <v>256121.13620076142</v>
      </c>
      <c r="H33" s="491">
        <f t="shared" si="14"/>
        <v>256121.13620076142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1749088.5086567805</v>
      </c>
      <c r="E34" s="522">
        <f>IF(+I14&lt;F33,I14,D34)</f>
        <v>67150.666666666672</v>
      </c>
      <c r="F34" s="523">
        <f t="shared" si="12"/>
        <v>1681937.8419901137</v>
      </c>
      <c r="G34" s="524">
        <f t="shared" si="13"/>
        <v>249002.86033145268</v>
      </c>
      <c r="H34" s="491">
        <f t="shared" si="14"/>
        <v>249002.86033145268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1681937.8419901137</v>
      </c>
      <c r="E35" s="522">
        <f>IF(+I14&lt;F34,I14,D35)</f>
        <v>67150.666666666672</v>
      </c>
      <c r="F35" s="523">
        <f t="shared" si="12"/>
        <v>1614787.175323447</v>
      </c>
      <c r="G35" s="524">
        <f t="shared" si="13"/>
        <v>241884.58446214389</v>
      </c>
      <c r="H35" s="491">
        <f t="shared" si="14"/>
        <v>241884.58446214389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1614787.175323447</v>
      </c>
      <c r="E36" s="522">
        <f>IF(+I14&lt;F35,I14,D36)</f>
        <v>67150.666666666672</v>
      </c>
      <c r="F36" s="523">
        <f t="shared" si="12"/>
        <v>1547636.5086567802</v>
      </c>
      <c r="G36" s="524">
        <f t="shared" si="13"/>
        <v>234766.30859283515</v>
      </c>
      <c r="H36" s="491">
        <f t="shared" si="14"/>
        <v>234766.30859283515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1547636.5086567802</v>
      </c>
      <c r="E37" s="522">
        <f>IF(+I14&lt;F36,I14,D37)</f>
        <v>67150.666666666672</v>
      </c>
      <c r="F37" s="523">
        <f t="shared" si="12"/>
        <v>1480485.8419901135</v>
      </c>
      <c r="G37" s="524">
        <f t="shared" si="13"/>
        <v>227648.03272352635</v>
      </c>
      <c r="H37" s="491">
        <f t="shared" si="14"/>
        <v>227648.03272352635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1480485.8419901135</v>
      </c>
      <c r="E38" s="522">
        <f>IF(+I14&lt;F37,I14,D38)</f>
        <v>67150.666666666672</v>
      </c>
      <c r="F38" s="523">
        <f t="shared" si="12"/>
        <v>1413335.1753234467</v>
      </c>
      <c r="G38" s="524">
        <f t="shared" si="13"/>
        <v>220529.75685421756</v>
      </c>
      <c r="H38" s="491">
        <f t="shared" si="14"/>
        <v>220529.75685421756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1413335.1753234467</v>
      </c>
      <c r="E39" s="522">
        <f>IF(+I14&lt;F38,I14,D39)</f>
        <v>67150.666666666672</v>
      </c>
      <c r="F39" s="523">
        <f t="shared" si="12"/>
        <v>1346184.50865678</v>
      </c>
      <c r="G39" s="524">
        <f t="shared" si="13"/>
        <v>213411.48098490876</v>
      </c>
      <c r="H39" s="491">
        <f t="shared" si="14"/>
        <v>213411.48098490876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1346184.50865678</v>
      </c>
      <c r="E40" s="522">
        <f>IF(+I14&lt;F39,I14,D40)</f>
        <v>67150.666666666672</v>
      </c>
      <c r="F40" s="523">
        <f t="shared" si="12"/>
        <v>1279033.8419901133</v>
      </c>
      <c r="G40" s="524">
        <f t="shared" si="13"/>
        <v>206293.20511560002</v>
      </c>
      <c r="H40" s="491">
        <f t="shared" si="14"/>
        <v>206293.20511560002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1279033.8419901133</v>
      </c>
      <c r="E41" s="522">
        <f>IF(+I14&lt;F40,I14,D41)</f>
        <v>67150.666666666672</v>
      </c>
      <c r="F41" s="523">
        <f t="shared" si="12"/>
        <v>1211883.1753234465</v>
      </c>
      <c r="G41" s="524">
        <f t="shared" si="13"/>
        <v>199174.92924629123</v>
      </c>
      <c r="H41" s="491">
        <f t="shared" si="14"/>
        <v>199174.92924629123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1211883.1753234465</v>
      </c>
      <c r="E42" s="522">
        <f>IF(+I14&lt;F41,I14,D42)</f>
        <v>67150.666666666672</v>
      </c>
      <c r="F42" s="523">
        <f t="shared" si="12"/>
        <v>1144732.5086567798</v>
      </c>
      <c r="G42" s="524">
        <f t="shared" si="13"/>
        <v>192056.65337698246</v>
      </c>
      <c r="H42" s="491">
        <f t="shared" si="14"/>
        <v>192056.65337698246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1144732.5086567798</v>
      </c>
      <c r="E43" s="522">
        <f>IF(+I14&lt;F42,I14,D43)</f>
        <v>67150.666666666672</v>
      </c>
      <c r="F43" s="523">
        <f t="shared" si="12"/>
        <v>1077581.841990113</v>
      </c>
      <c r="G43" s="524">
        <f t="shared" si="13"/>
        <v>184938.37750767366</v>
      </c>
      <c r="H43" s="491">
        <f t="shared" si="14"/>
        <v>184938.37750767366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1077581.841990113</v>
      </c>
      <c r="E44" s="522">
        <f>IF(+I14&lt;F43,I14,D44)</f>
        <v>67150.666666666672</v>
      </c>
      <c r="F44" s="523">
        <f t="shared" si="12"/>
        <v>1010431.1753234464</v>
      </c>
      <c r="G44" s="524">
        <f t="shared" si="13"/>
        <v>177820.1016383649</v>
      </c>
      <c r="H44" s="491">
        <f t="shared" si="14"/>
        <v>177820.1016383649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1010431.1753234464</v>
      </c>
      <c r="E45" s="522">
        <f>IF(+I14&lt;F44,I14,D45)</f>
        <v>67150.666666666672</v>
      </c>
      <c r="F45" s="523">
        <f t="shared" si="12"/>
        <v>943280.50865677977</v>
      </c>
      <c r="G45" s="524">
        <f t="shared" si="13"/>
        <v>170701.82576905616</v>
      </c>
      <c r="H45" s="491">
        <f t="shared" si="14"/>
        <v>170701.82576905616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943280.50865677977</v>
      </c>
      <c r="E46" s="522">
        <f>IF(+I14&lt;F45,I14,D46)</f>
        <v>67150.666666666672</v>
      </c>
      <c r="F46" s="523">
        <f t="shared" si="12"/>
        <v>876129.84199011314</v>
      </c>
      <c r="G46" s="524">
        <f t="shared" si="13"/>
        <v>163583.54989974739</v>
      </c>
      <c r="H46" s="491">
        <f t="shared" si="14"/>
        <v>163583.54989974739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876129.84199011314</v>
      </c>
      <c r="E47" s="522">
        <f>IF(+I14&lt;F46,I14,D47)</f>
        <v>67150.666666666672</v>
      </c>
      <c r="F47" s="523">
        <f t="shared" si="12"/>
        <v>808979.17532344651</v>
      </c>
      <c r="G47" s="524">
        <f t="shared" si="13"/>
        <v>156465.27403043862</v>
      </c>
      <c r="H47" s="491">
        <f t="shared" si="14"/>
        <v>156465.27403043862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808979.17532344651</v>
      </c>
      <c r="E48" s="522">
        <f>IF(+I14&lt;F47,I14,D48)</f>
        <v>67150.666666666672</v>
      </c>
      <c r="F48" s="523">
        <f t="shared" si="12"/>
        <v>741828.50865677989</v>
      </c>
      <c r="G48" s="524">
        <f t="shared" si="13"/>
        <v>149346.99816112986</v>
      </c>
      <c r="H48" s="491">
        <f t="shared" si="14"/>
        <v>149346.99816112986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741828.50865677989</v>
      </c>
      <c r="E49" s="522">
        <f>IF(+I14&lt;F48,I14,D49)</f>
        <v>67150.666666666672</v>
      </c>
      <c r="F49" s="523">
        <f t="shared" ref="F49:F72" si="15">+D49-E49</f>
        <v>674677.84199011326</v>
      </c>
      <c r="G49" s="524">
        <f t="shared" si="13"/>
        <v>142228.72229182109</v>
      </c>
      <c r="H49" s="491">
        <f t="shared" si="14"/>
        <v>142228.72229182109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674677.84199011326</v>
      </c>
      <c r="E50" s="522">
        <f>IF(+I14&lt;F49,I14,D50)</f>
        <v>67150.666666666672</v>
      </c>
      <c r="F50" s="523">
        <f t="shared" si="15"/>
        <v>607527.17532344663</v>
      </c>
      <c r="G50" s="524">
        <f t="shared" si="13"/>
        <v>135110.44642251232</v>
      </c>
      <c r="H50" s="491">
        <f t="shared" si="14"/>
        <v>135110.44642251232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607527.17532344663</v>
      </c>
      <c r="E51" s="522">
        <f>IF(+I14&lt;F50,I14,D51)</f>
        <v>67150.666666666672</v>
      </c>
      <c r="F51" s="523">
        <f t="shared" si="15"/>
        <v>540376.50865678</v>
      </c>
      <c r="G51" s="524">
        <f t="shared" si="13"/>
        <v>127992.17055320356</v>
      </c>
      <c r="H51" s="491">
        <f t="shared" si="14"/>
        <v>127992.17055320356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540376.50865678</v>
      </c>
      <c r="E52" s="522">
        <f>IF(+I14&lt;F51,I14,D52)</f>
        <v>67150.666666666672</v>
      </c>
      <c r="F52" s="523">
        <f t="shared" si="15"/>
        <v>473225.84199011332</v>
      </c>
      <c r="G52" s="524">
        <f t="shared" si="13"/>
        <v>120873.89468389479</v>
      </c>
      <c r="H52" s="491">
        <f t="shared" si="14"/>
        <v>120873.89468389479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473225.84199011332</v>
      </c>
      <c r="E53" s="522">
        <f>IF(+I14&lt;F52,I14,D53)</f>
        <v>67150.666666666672</v>
      </c>
      <c r="F53" s="523">
        <f t="shared" si="15"/>
        <v>406075.17532344663</v>
      </c>
      <c r="G53" s="524">
        <f t="shared" si="13"/>
        <v>113755.61881458602</v>
      </c>
      <c r="H53" s="491">
        <f t="shared" si="14"/>
        <v>113755.61881458602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406075.17532344663</v>
      </c>
      <c r="E54" s="522">
        <f>IF(+I14&lt;F53,I14,D54)</f>
        <v>67150.666666666672</v>
      </c>
      <c r="F54" s="523">
        <f t="shared" si="15"/>
        <v>338924.50865677994</v>
      </c>
      <c r="G54" s="524">
        <f t="shared" si="13"/>
        <v>106637.34294527725</v>
      </c>
      <c r="H54" s="491">
        <f t="shared" si="14"/>
        <v>106637.34294527725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338924.50865677994</v>
      </c>
      <c r="E55" s="522">
        <f>IF(+I14&lt;F54,I14,D55)</f>
        <v>67150.666666666672</v>
      </c>
      <c r="F55" s="523">
        <f t="shared" si="15"/>
        <v>271773.84199011326</v>
      </c>
      <c r="G55" s="524">
        <f t="shared" si="13"/>
        <v>99519.067075968487</v>
      </c>
      <c r="H55" s="491">
        <f t="shared" si="14"/>
        <v>99519.067075968487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271773.84199011326</v>
      </c>
      <c r="E56" s="522">
        <f>IF(+I14&lt;F55,I14,D56)</f>
        <v>67150.666666666672</v>
      </c>
      <c r="F56" s="523">
        <f t="shared" si="15"/>
        <v>204623.17532344657</v>
      </c>
      <c r="G56" s="524">
        <f t="shared" si="13"/>
        <v>92400.791206659705</v>
      </c>
      <c r="H56" s="491">
        <f t="shared" si="14"/>
        <v>92400.791206659705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204623.17532344657</v>
      </c>
      <c r="E57" s="522">
        <f>IF(+I14&lt;F56,I14,D57)</f>
        <v>67150.666666666672</v>
      </c>
      <c r="F57" s="523">
        <f t="shared" si="15"/>
        <v>137472.50865677989</v>
      </c>
      <c r="G57" s="524">
        <f t="shared" si="13"/>
        <v>85282.515337350938</v>
      </c>
      <c r="H57" s="491">
        <f t="shared" si="14"/>
        <v>85282.515337350938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137472.50865677989</v>
      </c>
      <c r="E58" s="522">
        <f>IF(+I14&lt;F57,I14,D58)</f>
        <v>67150.666666666672</v>
      </c>
      <c r="F58" s="523">
        <f t="shared" si="15"/>
        <v>70321.841990113215</v>
      </c>
      <c r="G58" s="524">
        <f t="shared" si="13"/>
        <v>78164.239468042171</v>
      </c>
      <c r="H58" s="491">
        <f t="shared" si="14"/>
        <v>78164.239468042171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70321.841990113215</v>
      </c>
      <c r="E59" s="522">
        <f>IF(+I14&lt;F58,I14,D59)</f>
        <v>67150.666666666672</v>
      </c>
      <c r="F59" s="523">
        <f t="shared" si="15"/>
        <v>3171.1753234465432</v>
      </c>
      <c r="G59" s="524">
        <f t="shared" si="13"/>
        <v>71045.96359873339</v>
      </c>
      <c r="H59" s="491">
        <f t="shared" si="14"/>
        <v>71045.96359873339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3171.1753234465432</v>
      </c>
      <c r="E60" s="522">
        <f>IF(+I14&lt;F59,I14,D60)</f>
        <v>3171.1753234465432</v>
      </c>
      <c r="F60" s="523">
        <f t="shared" si="15"/>
        <v>0</v>
      </c>
      <c r="G60" s="524">
        <f t="shared" si="13"/>
        <v>3339.2548221527136</v>
      </c>
      <c r="H60" s="491">
        <f t="shared" si="14"/>
        <v>3339.2548221527136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2820327.9999999986</v>
      </c>
      <c r="F73" s="375"/>
      <c r="G73" s="375">
        <f>SUM(G17:G72)</f>
        <v>9841344.6254598368</v>
      </c>
      <c r="H73" s="375">
        <f>SUM(H17:H72)</f>
        <v>9841345.6254598368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276574.78884881514</v>
      </c>
      <c r="N87" s="546">
        <f>IF(J92&lt;D11,0,VLOOKUP(J92,C17:O72,11))</f>
        <v>276574.78884881514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290423.87304846023</v>
      </c>
      <c r="N88" s="550">
        <f>IF(J92&lt;D11,0,VLOOKUP(J92,C99:P154,7))</f>
        <v>290423.87304846023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13849.084199645091</v>
      </c>
      <c r="N89" s="555">
        <f>+N88-N87</f>
        <v>13849.084199645091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65589.023255813954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20">+I99-H99</f>
        <v>0</v>
      </c>
      <c r="K99" s="514"/>
      <c r="L99" s="512">
        <v>179560</v>
      </c>
      <c r="M99" s="513">
        <f t="shared" ref="M99:M130" si="21">IF(L99&lt;&gt;0,+H99-L99,0)</f>
        <v>0</v>
      </c>
      <c r="N99" s="512">
        <v>179560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20"/>
        <v>0</v>
      </c>
      <c r="K100" s="514"/>
      <c r="L100" s="518">
        <f t="shared" ref="L100:L105" si="24">H100</f>
        <v>310279</v>
      </c>
      <c r="M100" s="519">
        <f t="shared" si="21"/>
        <v>0</v>
      </c>
      <c r="N100" s="518">
        <f t="shared" ref="N100:N105" si="25">I100</f>
        <v>310279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20"/>
        <v>0</v>
      </c>
      <c r="K101" s="514"/>
      <c r="L101" s="518">
        <f t="shared" si="24"/>
        <v>515075.52172744781</v>
      </c>
      <c r="M101" s="519">
        <f t="shared" si="21"/>
        <v>0</v>
      </c>
      <c r="N101" s="518">
        <f t="shared" si="25"/>
        <v>515075.52172744781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20"/>
        <v>0</v>
      </c>
      <c r="K102" s="514"/>
      <c r="L102" s="518">
        <f t="shared" si="24"/>
        <v>463460.24648079689</v>
      </c>
      <c r="M102" s="519">
        <f t="shared" si="21"/>
        <v>0</v>
      </c>
      <c r="N102" s="518">
        <f t="shared" si="25"/>
        <v>463460.24648079689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20"/>
        <v>0</v>
      </c>
      <c r="K103" s="514"/>
      <c r="L103" s="518">
        <f t="shared" si="24"/>
        <v>445076.92684818432</v>
      </c>
      <c r="M103" s="519">
        <f t="shared" si="21"/>
        <v>0</v>
      </c>
      <c r="N103" s="518">
        <f t="shared" si="25"/>
        <v>445076.92684818432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24"/>
        <v>405526.90999589988</v>
      </c>
      <c r="M104" s="519">
        <f t="shared" ref="M104:M109" si="27">IF(L104&lt;&gt;0,+H104-L104,0)</f>
        <v>0</v>
      </c>
      <c r="N104" s="518">
        <f t="shared" si="25"/>
        <v>405526.90999589988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24"/>
        <v>397979.47169431718</v>
      </c>
      <c r="M105" s="519">
        <f t="shared" si="27"/>
        <v>0</v>
      </c>
      <c r="N105" s="518">
        <f t="shared" si="25"/>
        <v>397979.47169431718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20"/>
        <v>0</v>
      </c>
      <c r="K106" s="514"/>
      <c r="L106" s="518">
        <f>H106</f>
        <v>379011.3023265209</v>
      </c>
      <c r="M106" s="519">
        <f t="shared" si="27"/>
        <v>0</v>
      </c>
      <c r="N106" s="518">
        <f>I106</f>
        <v>379011.3023265209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20"/>
        <v>0</v>
      </c>
      <c r="K107" s="514"/>
      <c r="L107" s="518">
        <f>H107</f>
        <v>357619.02367935097</v>
      </c>
      <c r="M107" s="519">
        <f t="shared" si="27"/>
        <v>0</v>
      </c>
      <c r="N107" s="518">
        <f>I107</f>
        <v>357619.02367935097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20"/>
        <v>0</v>
      </c>
      <c r="K108" s="514"/>
      <c r="L108" s="518">
        <f>H108</f>
        <v>338516.06172932533</v>
      </c>
      <c r="M108" s="519">
        <f t="shared" si="27"/>
        <v>0</v>
      </c>
      <c r="N108" s="518">
        <f>I108</f>
        <v>338516.06172932533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20"/>
        <v>0</v>
      </c>
      <c r="K109" s="514"/>
      <c r="L109" s="518">
        <f>H109</f>
        <v>295978.29217206314</v>
      </c>
      <c r="M109" s="519">
        <f t="shared" si="27"/>
        <v>0</v>
      </c>
      <c r="N109" s="518">
        <f>I109</f>
        <v>295978.29217206314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374">
        <f>IF(F109+SUM(E$99:E109)=D$92,F109,D$92-SUM(E$99:E109))</f>
        <v>2133258.8408556846</v>
      </c>
      <c r="E110" s="522">
        <f>IF(+J96&lt;F109,J96,D110)</f>
        <v>65589.023255813954</v>
      </c>
      <c r="F110" s="523">
        <f t="shared" ref="F110:F130" si="30">+D110-E110</f>
        <v>2067669.8175998707</v>
      </c>
      <c r="G110" s="523">
        <f t="shared" ref="G110:G130" si="31">+(F110+D110)/2</f>
        <v>2100464.3292277777</v>
      </c>
      <c r="H110" s="526">
        <f>+J$94*G110+E110</f>
        <v>290423.87304846023</v>
      </c>
      <c r="I110" s="577">
        <f>+J$95*G110+E110</f>
        <v>290423.87304846023</v>
      </c>
      <c r="J110" s="514">
        <f t="shared" si="20"/>
        <v>0</v>
      </c>
      <c r="K110" s="514"/>
      <c r="L110" s="525"/>
      <c r="M110" s="514">
        <f t="shared" si="21"/>
        <v>0</v>
      </c>
      <c r="N110" s="525"/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2067669.8175998707</v>
      </c>
      <c r="E111" s="522">
        <f>IF(+J96&lt;F110,J96,D111)</f>
        <v>65589.023255813954</v>
      </c>
      <c r="F111" s="523">
        <f t="shared" si="30"/>
        <v>2002080.7943440569</v>
      </c>
      <c r="G111" s="523">
        <f t="shared" si="31"/>
        <v>2034875.3059719638</v>
      </c>
      <c r="H111" s="526">
        <f>+J$94*G111+E111</f>
        <v>283403.18815199792</v>
      </c>
      <c r="I111" s="577">
        <f>+J$95*G111+E111</f>
        <v>283403.18815199792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2002080.7943440569</v>
      </c>
      <c r="E112" s="522">
        <f>IF(+J96&lt;F111,J96,D112)</f>
        <v>65589.023255813954</v>
      </c>
      <c r="F112" s="523">
        <f t="shared" si="30"/>
        <v>1936491.771088243</v>
      </c>
      <c r="G112" s="523">
        <f t="shared" si="31"/>
        <v>1969286.2827161499</v>
      </c>
      <c r="H112" s="526">
        <f>+J$94*G112+E112</f>
        <v>276382.50325553562</v>
      </c>
      <c r="I112" s="577">
        <f>+J$95*G112+E112</f>
        <v>276382.50325553562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1936491.771088243</v>
      </c>
      <c r="E113" s="522">
        <f>IF(+J96&lt;F112,J96,D113)</f>
        <v>65589.023255813954</v>
      </c>
      <c r="F113" s="523">
        <f t="shared" si="30"/>
        <v>1870902.7478324291</v>
      </c>
      <c r="G113" s="523">
        <f t="shared" si="31"/>
        <v>1903697.2594603361</v>
      </c>
      <c r="H113" s="526">
        <f t="shared" ref="H113:H154" si="32">+J$94*G113+E113</f>
        <v>269361.81835907331</v>
      </c>
      <c r="I113" s="577">
        <f t="shared" ref="I113:I154" si="33">+J$95*G113+E113</f>
        <v>269361.81835907331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1870902.7478324291</v>
      </c>
      <c r="E114" s="522">
        <f>IF(+J96&lt;F113,J96,D114)</f>
        <v>65589.023255813954</v>
      </c>
      <c r="F114" s="523">
        <f t="shared" si="30"/>
        <v>1805313.7245766153</v>
      </c>
      <c r="G114" s="523">
        <f t="shared" si="31"/>
        <v>1838108.2362045222</v>
      </c>
      <c r="H114" s="526">
        <f t="shared" si="32"/>
        <v>262341.133462611</v>
      </c>
      <c r="I114" s="577">
        <f t="shared" si="33"/>
        <v>262341.133462611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1805313.7245766153</v>
      </c>
      <c r="E115" s="522">
        <f>IF(+J96&lt;F114,J96,D115)</f>
        <v>65589.023255813954</v>
      </c>
      <c r="F115" s="523">
        <f t="shared" si="30"/>
        <v>1739724.7013208014</v>
      </c>
      <c r="G115" s="523">
        <f t="shared" si="31"/>
        <v>1772519.2129487083</v>
      </c>
      <c r="H115" s="526">
        <f t="shared" si="32"/>
        <v>255320.4485661487</v>
      </c>
      <c r="I115" s="577">
        <f t="shared" si="33"/>
        <v>255320.4485661487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1739724.7013208014</v>
      </c>
      <c r="E116" s="522">
        <f>IF(+J96&lt;F115,J96,D116)</f>
        <v>65589.023255813954</v>
      </c>
      <c r="F116" s="523">
        <f t="shared" si="30"/>
        <v>1674135.6780649875</v>
      </c>
      <c r="G116" s="523">
        <f t="shared" si="31"/>
        <v>1706930.1896928945</v>
      </c>
      <c r="H116" s="526">
        <f t="shared" si="32"/>
        <v>248299.76366968639</v>
      </c>
      <c r="I116" s="577">
        <f t="shared" si="33"/>
        <v>248299.76366968639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1674135.6780649875</v>
      </c>
      <c r="E117" s="522">
        <f>IF(+J96&lt;F116,J96,D117)</f>
        <v>65589.023255813954</v>
      </c>
      <c r="F117" s="523">
        <f t="shared" si="30"/>
        <v>1608546.6548091737</v>
      </c>
      <c r="G117" s="523">
        <f t="shared" si="31"/>
        <v>1641341.1664370806</v>
      </c>
      <c r="H117" s="526">
        <f t="shared" si="32"/>
        <v>241279.07877322409</v>
      </c>
      <c r="I117" s="577">
        <f t="shared" si="33"/>
        <v>241279.07877322409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1608546.6548091737</v>
      </c>
      <c r="E118" s="522">
        <f>IF(+J96&lt;F117,J96,D118)</f>
        <v>65589.023255813954</v>
      </c>
      <c r="F118" s="523">
        <f t="shared" si="30"/>
        <v>1542957.6315533598</v>
      </c>
      <c r="G118" s="523">
        <f t="shared" si="31"/>
        <v>1575752.1431812667</v>
      </c>
      <c r="H118" s="526">
        <f t="shared" si="32"/>
        <v>234258.39387676178</v>
      </c>
      <c r="I118" s="577">
        <f t="shared" si="33"/>
        <v>234258.39387676178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1542957.6315533598</v>
      </c>
      <c r="E119" s="522">
        <f>IF(+J96&lt;F118,J96,D119)</f>
        <v>65589.023255813954</v>
      </c>
      <c r="F119" s="523">
        <f t="shared" si="30"/>
        <v>1477368.6082975459</v>
      </c>
      <c r="G119" s="523">
        <f t="shared" si="31"/>
        <v>1510163.1199254529</v>
      </c>
      <c r="H119" s="526">
        <f t="shared" si="32"/>
        <v>227237.70898029945</v>
      </c>
      <c r="I119" s="577">
        <f t="shared" si="33"/>
        <v>227237.70898029945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1477368.6082975459</v>
      </c>
      <c r="E120" s="522">
        <f>IF(+J96&lt;F119,J96,D120)</f>
        <v>65589.023255813954</v>
      </c>
      <c r="F120" s="523">
        <f t="shared" si="30"/>
        <v>1411779.5850417321</v>
      </c>
      <c r="G120" s="523">
        <f t="shared" si="31"/>
        <v>1444574.096669639</v>
      </c>
      <c r="H120" s="526">
        <f t="shared" si="32"/>
        <v>220217.02408383714</v>
      </c>
      <c r="I120" s="577">
        <f t="shared" si="33"/>
        <v>220217.02408383714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1411779.5850417321</v>
      </c>
      <c r="E121" s="522">
        <f>IF(+J96&lt;F120,J96,D121)</f>
        <v>65589.023255813954</v>
      </c>
      <c r="F121" s="523">
        <f t="shared" si="30"/>
        <v>1346190.5617859182</v>
      </c>
      <c r="G121" s="523">
        <f t="shared" si="31"/>
        <v>1378985.0734138251</v>
      </c>
      <c r="H121" s="526">
        <f t="shared" si="32"/>
        <v>213196.33918737483</v>
      </c>
      <c r="I121" s="577">
        <f t="shared" si="33"/>
        <v>213196.33918737483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1346190.5617859182</v>
      </c>
      <c r="E122" s="522">
        <f>IF(+J96&lt;F121,J96,D122)</f>
        <v>65589.023255813954</v>
      </c>
      <c r="F122" s="523">
        <f t="shared" si="30"/>
        <v>1280601.5385301043</v>
      </c>
      <c r="G122" s="523">
        <f t="shared" si="31"/>
        <v>1313396.0501580113</v>
      </c>
      <c r="H122" s="526">
        <f t="shared" si="32"/>
        <v>206175.65429091253</v>
      </c>
      <c r="I122" s="577">
        <f t="shared" si="33"/>
        <v>206175.65429091253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1280601.5385301043</v>
      </c>
      <c r="E123" s="522">
        <f>IF(+J96&lt;F122,J96,D123)</f>
        <v>65589.023255813954</v>
      </c>
      <c r="F123" s="523">
        <f t="shared" si="30"/>
        <v>1215012.5152742905</v>
      </c>
      <c r="G123" s="523">
        <f t="shared" si="31"/>
        <v>1247807.0269021974</v>
      </c>
      <c r="H123" s="526">
        <f t="shared" si="32"/>
        <v>199154.96939445022</v>
      </c>
      <c r="I123" s="577">
        <f t="shared" si="33"/>
        <v>199154.96939445022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1215012.5152742905</v>
      </c>
      <c r="E124" s="522">
        <f>IF(+J96&lt;F123,J96,D124)</f>
        <v>65589.023255813954</v>
      </c>
      <c r="F124" s="523">
        <f t="shared" si="30"/>
        <v>1149423.4920184766</v>
      </c>
      <c r="G124" s="523">
        <f t="shared" si="31"/>
        <v>1182218.0036463835</v>
      </c>
      <c r="H124" s="526">
        <f t="shared" si="32"/>
        <v>192134.28449798789</v>
      </c>
      <c r="I124" s="577">
        <f t="shared" si="33"/>
        <v>192134.28449798789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1149423.4920184766</v>
      </c>
      <c r="E125" s="522">
        <f>IF(+J96&lt;F124,J96,D125)</f>
        <v>65589.023255813954</v>
      </c>
      <c r="F125" s="523">
        <f t="shared" si="30"/>
        <v>1083834.4687626627</v>
      </c>
      <c r="G125" s="523">
        <f t="shared" si="31"/>
        <v>1116628.9803905697</v>
      </c>
      <c r="H125" s="526">
        <f t="shared" si="32"/>
        <v>185113.59960152558</v>
      </c>
      <c r="I125" s="577">
        <f t="shared" si="33"/>
        <v>185113.59960152558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1083834.4687626627</v>
      </c>
      <c r="E126" s="522">
        <f>IF(+J96&lt;F125,J96,D126)</f>
        <v>65589.023255813954</v>
      </c>
      <c r="F126" s="523">
        <f t="shared" si="30"/>
        <v>1018245.4455068487</v>
      </c>
      <c r="G126" s="523">
        <f t="shared" si="31"/>
        <v>1051039.9571347558</v>
      </c>
      <c r="H126" s="526">
        <f t="shared" si="32"/>
        <v>178092.91470506327</v>
      </c>
      <c r="I126" s="577">
        <f t="shared" si="33"/>
        <v>178092.91470506327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1018245.4455068487</v>
      </c>
      <c r="E127" s="522">
        <f>IF(+J96&lt;F126,J96,D127)</f>
        <v>65589.023255813954</v>
      </c>
      <c r="F127" s="523">
        <f t="shared" si="30"/>
        <v>952656.42225103476</v>
      </c>
      <c r="G127" s="523">
        <f t="shared" si="31"/>
        <v>985450.93387894169</v>
      </c>
      <c r="H127" s="526">
        <f t="shared" si="32"/>
        <v>171072.22980860097</v>
      </c>
      <c r="I127" s="577">
        <f t="shared" si="33"/>
        <v>171072.22980860097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952656.42225103476</v>
      </c>
      <c r="E128" s="522">
        <f>IF(+J96&lt;F127,J96,D128)</f>
        <v>65589.023255813954</v>
      </c>
      <c r="F128" s="523">
        <f t="shared" si="30"/>
        <v>887067.39899522078</v>
      </c>
      <c r="G128" s="523">
        <f t="shared" si="31"/>
        <v>919861.91062312783</v>
      </c>
      <c r="H128" s="526">
        <f t="shared" si="32"/>
        <v>164051.54491213866</v>
      </c>
      <c r="I128" s="577">
        <f t="shared" si="33"/>
        <v>164051.54491213866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887067.39899522078</v>
      </c>
      <c r="E129" s="522">
        <f>IF(+J96&lt;F128,J96,D129)</f>
        <v>65589.023255813954</v>
      </c>
      <c r="F129" s="523">
        <f t="shared" si="30"/>
        <v>821478.37573940679</v>
      </c>
      <c r="G129" s="523">
        <f t="shared" si="31"/>
        <v>854272.88736731373</v>
      </c>
      <c r="H129" s="526">
        <f t="shared" si="32"/>
        <v>157030.8600156763</v>
      </c>
      <c r="I129" s="577">
        <f t="shared" si="33"/>
        <v>157030.8600156763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821478.37573940679</v>
      </c>
      <c r="E130" s="522">
        <f>IF(+J96&lt;F129,J96,D130)</f>
        <v>65589.023255813954</v>
      </c>
      <c r="F130" s="523">
        <f t="shared" si="30"/>
        <v>755889.35248359281</v>
      </c>
      <c r="G130" s="523">
        <f t="shared" si="31"/>
        <v>788683.86411149986</v>
      </c>
      <c r="H130" s="526">
        <f t="shared" si="32"/>
        <v>150010.17511921399</v>
      </c>
      <c r="I130" s="577">
        <f t="shared" si="33"/>
        <v>150010.17511921399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755889.35248359281</v>
      </c>
      <c r="E131" s="522">
        <f>IF(+J96&lt;F130,J96,D131)</f>
        <v>65589.023255813954</v>
      </c>
      <c r="F131" s="523">
        <f t="shared" ref="F131:F154" si="34">+D131-E131</f>
        <v>690300.32922777883</v>
      </c>
      <c r="G131" s="523">
        <f t="shared" ref="G131:G154" si="35">+(F131+D131)/2</f>
        <v>723094.84085568576</v>
      </c>
      <c r="H131" s="526">
        <f t="shared" si="32"/>
        <v>142989.49022275166</v>
      </c>
      <c r="I131" s="577">
        <f t="shared" si="33"/>
        <v>142989.49022275166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690300.32922777883</v>
      </c>
      <c r="E132" s="522">
        <f>IF(+J96&lt;F131,J96,D132)</f>
        <v>65589.023255813954</v>
      </c>
      <c r="F132" s="523">
        <f t="shared" si="34"/>
        <v>624711.30597196484</v>
      </c>
      <c r="G132" s="523">
        <f t="shared" si="35"/>
        <v>657505.81759987189</v>
      </c>
      <c r="H132" s="526">
        <f t="shared" si="32"/>
        <v>135968.80532628935</v>
      </c>
      <c r="I132" s="577">
        <f t="shared" si="33"/>
        <v>135968.80532628935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624711.30597196484</v>
      </c>
      <c r="E133" s="522">
        <f>IF(+J96&lt;F132,J96,D133)</f>
        <v>65589.023255813954</v>
      </c>
      <c r="F133" s="523">
        <f t="shared" si="34"/>
        <v>559122.28271615086</v>
      </c>
      <c r="G133" s="523">
        <f t="shared" si="35"/>
        <v>591916.79434405779</v>
      </c>
      <c r="H133" s="526">
        <f t="shared" si="32"/>
        <v>128948.12042982702</v>
      </c>
      <c r="I133" s="577">
        <f t="shared" si="33"/>
        <v>128948.12042982702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559122.28271615086</v>
      </c>
      <c r="E134" s="522">
        <f>IF(+J96&lt;F133,J96,D134)</f>
        <v>65589.023255813954</v>
      </c>
      <c r="F134" s="523">
        <f t="shared" si="34"/>
        <v>493533.25946033688</v>
      </c>
      <c r="G134" s="523">
        <f t="shared" si="35"/>
        <v>526327.77108824393</v>
      </c>
      <c r="H134" s="526">
        <f t="shared" si="32"/>
        <v>121927.43553336471</v>
      </c>
      <c r="I134" s="577">
        <f t="shared" si="33"/>
        <v>121927.43553336471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493533.25946033688</v>
      </c>
      <c r="E135" s="522">
        <f>IF(+J96&lt;F134,J96,D135)</f>
        <v>65589.023255813954</v>
      </c>
      <c r="F135" s="523">
        <f t="shared" si="34"/>
        <v>427944.23620452289</v>
      </c>
      <c r="G135" s="523">
        <f t="shared" si="35"/>
        <v>460738.74783242989</v>
      </c>
      <c r="H135" s="526">
        <f t="shared" si="32"/>
        <v>114906.75063690238</v>
      </c>
      <c r="I135" s="577">
        <f t="shared" si="33"/>
        <v>114906.75063690238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427944.23620452289</v>
      </c>
      <c r="E136" s="522">
        <f>IF(+J96&lt;F135,J96,D136)</f>
        <v>65589.023255813954</v>
      </c>
      <c r="F136" s="523">
        <f t="shared" si="34"/>
        <v>362355.21294870891</v>
      </c>
      <c r="G136" s="523">
        <f t="shared" si="35"/>
        <v>395149.7245766159</v>
      </c>
      <c r="H136" s="526">
        <f t="shared" si="32"/>
        <v>107886.06574044007</v>
      </c>
      <c r="I136" s="577">
        <f t="shared" si="33"/>
        <v>107886.06574044007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362355.21294870891</v>
      </c>
      <c r="E137" s="522">
        <f>IF(+J96&lt;F136,J96,D137)</f>
        <v>65589.023255813954</v>
      </c>
      <c r="F137" s="523">
        <f t="shared" si="34"/>
        <v>296766.18969289493</v>
      </c>
      <c r="G137" s="523">
        <f t="shared" si="35"/>
        <v>329560.70132080192</v>
      </c>
      <c r="H137" s="526">
        <f t="shared" si="32"/>
        <v>100865.38084397773</v>
      </c>
      <c r="I137" s="577">
        <f t="shared" si="33"/>
        <v>100865.38084397773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296766.18969289493</v>
      </c>
      <c r="E138" s="522">
        <f>IF(+J96&lt;F137,J96,D138)</f>
        <v>65589.023255813954</v>
      </c>
      <c r="F138" s="523">
        <f t="shared" si="34"/>
        <v>231177.16643708097</v>
      </c>
      <c r="G138" s="523">
        <f t="shared" si="35"/>
        <v>263971.67806498794</v>
      </c>
      <c r="H138" s="526">
        <f t="shared" si="32"/>
        <v>93844.695947515414</v>
      </c>
      <c r="I138" s="577">
        <f t="shared" si="33"/>
        <v>93844.695947515414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2048</v>
      </c>
      <c r="D139" s="374">
        <f>IF(F138+SUM(E$99:E138)=D$92,F138,D$92-SUM(E$99:E138))</f>
        <v>231177.16643708097</v>
      </c>
      <c r="E139" s="522">
        <f>IF(+J96&lt;F138,J96,D139)</f>
        <v>65589.023255813954</v>
      </c>
      <c r="F139" s="523">
        <f t="shared" si="34"/>
        <v>165588.14318126702</v>
      </c>
      <c r="G139" s="523">
        <f t="shared" si="35"/>
        <v>198382.65480917401</v>
      </c>
      <c r="H139" s="526">
        <f t="shared" si="32"/>
        <v>86824.011051053094</v>
      </c>
      <c r="I139" s="577">
        <f t="shared" si="33"/>
        <v>86824.011051053094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165588.14318126702</v>
      </c>
      <c r="E140" s="522">
        <f>IF(+J96&lt;F139,J96,D140)</f>
        <v>65589.023255813954</v>
      </c>
      <c r="F140" s="523">
        <f t="shared" si="34"/>
        <v>99999.119925453066</v>
      </c>
      <c r="G140" s="523">
        <f t="shared" si="35"/>
        <v>132793.63155336003</v>
      </c>
      <c r="H140" s="526">
        <f t="shared" si="32"/>
        <v>79803.326154590774</v>
      </c>
      <c r="I140" s="577">
        <f t="shared" si="33"/>
        <v>79803.326154590774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99999.119925453066</v>
      </c>
      <c r="E141" s="522">
        <f>IF(+J96&lt;F140,J96,D141)</f>
        <v>65589.023255813954</v>
      </c>
      <c r="F141" s="523">
        <f t="shared" si="34"/>
        <v>34410.096669639111</v>
      </c>
      <c r="G141" s="523">
        <f t="shared" si="35"/>
        <v>67204.608297546089</v>
      </c>
      <c r="H141" s="526">
        <f t="shared" si="32"/>
        <v>72782.641258128453</v>
      </c>
      <c r="I141" s="577">
        <f t="shared" si="33"/>
        <v>72782.641258128453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34410.096669639111</v>
      </c>
      <c r="E142" s="522">
        <f>IF(+J96&lt;F141,J96,D142)</f>
        <v>34410.096669639111</v>
      </c>
      <c r="F142" s="523">
        <f t="shared" si="34"/>
        <v>0</v>
      </c>
      <c r="G142" s="523">
        <f t="shared" si="35"/>
        <v>17205.048334819556</v>
      </c>
      <c r="H142" s="526">
        <f t="shared" si="32"/>
        <v>36251.734446680784</v>
      </c>
      <c r="I142" s="577">
        <f t="shared" si="33"/>
        <v>36251.734446680784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2820327.9999999991</v>
      </c>
      <c r="F155" s="375"/>
      <c r="G155" s="375"/>
      <c r="H155" s="375">
        <f>SUM(H99:H154)</f>
        <v>9935638.7200060058</v>
      </c>
      <c r="I155" s="375">
        <f>SUM(I99:I154)</f>
        <v>9935638.7200060058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view="pageBreakPreview" zoomScale="86" zoomScaleNormal="100" zoomScaleSheetLayoutView="86" workbookViewId="0">
      <selection activeCell="D20" sqref="D2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 ht="12.5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 ht="12.5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 ht="12.5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 ht="12.5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 ht="12.5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 ht="12.5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 ht="12.5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 ht="12.5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 ht="12.5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 ht="12.5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 ht="12.5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 ht="12.5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 ht="12.5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 ht="12.5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 ht="12.5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 ht="12.5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 ht="12.5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 ht="12.5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 ht="12.5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 ht="12.5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 ht="12.5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 ht="12.5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 ht="12.5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 ht="12.5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 ht="12.5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 ht="12.5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 ht="12.5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 ht="12.5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 ht="12.5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 ht="12.5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 ht="12.5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 ht="12.5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 ht="12.5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 ht="12.5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 ht="12.5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 ht="12.5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 ht="12.5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 ht="12.5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 ht="12.5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 ht="12.5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 ht="12.5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 ht="12.5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 ht="12.5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 ht="12.5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 ht="12.5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 ht="12.5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 ht="12.5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 ht="12.5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 ht="12.5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 ht="12.5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 ht="12.5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 ht="12.5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 ht="12.5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 ht="12.5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 ht="12.5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 ht="12.5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 ht="12.5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 ht="12.5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 ht="12.5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 ht="12.5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 ht="12.5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 ht="12.5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 ht="12.5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 ht="12.5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 ht="12.5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 ht="12.5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 ht="12.5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 ht="12.5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 ht="12.5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 ht="12.5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 ht="12.5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 ht="12.5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 ht="12.5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view="pageBreakPreview" zoomScale="84" zoomScaleNormal="100" zoomScaleSheetLayoutView="84" workbookViewId="0">
      <selection activeCell="D15" sqref="D15:D1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view="pageBreakPreview" zoomScale="75" zoomScaleNormal="100" zoomScaleSheetLayoutView="75" workbookViewId="0">
      <selection activeCell="C6" sqref="C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7.542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18119.433252882794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18119.433252882794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666" t="s">
        <v>480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4410.6428571428569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>G26</f>
        <v>23816.047182018898</v>
      </c>
      <c r="L26" s="519">
        <f t="shared" si="7"/>
        <v>0</v>
      </c>
      <c r="M26" s="518">
        <f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>G27</f>
        <v>22523.559241307841</v>
      </c>
      <c r="L27" s="519">
        <f t="shared" si="7"/>
        <v>0</v>
      </c>
      <c r="M27" s="518">
        <f>H27</f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>G28</f>
        <v>22643.539387213004</v>
      </c>
      <c r="L28" s="519">
        <f t="shared" si="7"/>
        <v>0</v>
      </c>
      <c r="M28" s="518">
        <f>H28</f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4308.0697674418607</v>
      </c>
      <c r="F29" s="608">
        <v>136046.20715501168</v>
      </c>
      <c r="G29" s="609">
        <v>18066.687797614366</v>
      </c>
      <c r="H29" s="610">
        <v>18066.687797614366</v>
      </c>
      <c r="I29" s="511">
        <f t="shared" si="0"/>
        <v>0</v>
      </c>
      <c r="J29" s="511"/>
      <c r="K29" s="518">
        <f>G29</f>
        <v>18066.687797614366</v>
      </c>
      <c r="L29" s="519">
        <f t="shared" ref="L29" si="10">IF(K29&lt;&gt;0,+G29-K29,0)</f>
        <v>0</v>
      </c>
      <c r="M29" s="518">
        <f>H29</f>
        <v>18066.687797614366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21495.061311887966</v>
      </c>
      <c r="H30" s="610">
        <v>21495.061311887966</v>
      </c>
      <c r="I30" s="511">
        <f t="shared" si="0"/>
        <v>0</v>
      </c>
      <c r="J30" s="511"/>
      <c r="K30" s="518">
        <f>G30</f>
        <v>21495.061311887966</v>
      </c>
      <c r="L30" s="519">
        <f t="shared" ref="L30" si="11">IF(K30&lt;&gt;0,+G30-K30,0)</f>
        <v>0</v>
      </c>
      <c r="M30" s="518">
        <f>H30</f>
        <v>21495.061311887966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2021</v>
      </c>
      <c r="D31" s="523">
        <f>IF(F30+SUM(E$17:E30)=D$10,F30,D$10-SUM(E$17:E30))</f>
        <v>131527.98764281662</v>
      </c>
      <c r="E31" s="522">
        <f>IF(+I14&lt;F30,I14,D31)</f>
        <v>4410.6428571428569</v>
      </c>
      <c r="F31" s="523">
        <f t="shared" ref="F31:F48" si="12">+D31-E31</f>
        <v>127117.34478567376</v>
      </c>
      <c r="G31" s="524">
        <f t="shared" ref="G31:G72" si="13">+I$12*((D31+F31)/2)+E31</f>
        <v>18119.433252882794</v>
      </c>
      <c r="H31" s="491">
        <f t="shared" ref="H31:H72" si="14">+I$13*((D31+F31)/2)+E31</f>
        <v>18119.433252882794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2022</v>
      </c>
      <c r="D32" s="523">
        <f>IF(F31+SUM(E$17:E31)=D$10,F31,D$10-SUM(E$17:E31))</f>
        <v>127117.34478567376</v>
      </c>
      <c r="E32" s="522">
        <f>IF(+I14&lt;F31,I14,D32)</f>
        <v>4410.6428571428569</v>
      </c>
      <c r="F32" s="523">
        <f t="shared" si="12"/>
        <v>122706.70192853091</v>
      </c>
      <c r="G32" s="524">
        <f t="shared" si="13"/>
        <v>17651.885063465874</v>
      </c>
      <c r="H32" s="491">
        <f t="shared" si="14"/>
        <v>17651.885063465874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2023</v>
      </c>
      <c r="D33" s="523">
        <f>IF(F32+SUM(E$17:E32)=D$10,F32,D$10-SUM(E$17:E32))</f>
        <v>122706.70192853091</v>
      </c>
      <c r="E33" s="522">
        <f>IF(+I14&lt;F32,I14,D33)</f>
        <v>4410.6428571428569</v>
      </c>
      <c r="F33" s="523">
        <f t="shared" si="12"/>
        <v>118296.05907138805</v>
      </c>
      <c r="G33" s="524">
        <f t="shared" si="13"/>
        <v>17184.336874048953</v>
      </c>
      <c r="H33" s="491">
        <f t="shared" si="14"/>
        <v>17184.336874048953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2024</v>
      </c>
      <c r="D34" s="523">
        <f>IF(F33+SUM(E$17:E33)=D$10,F33,D$10-SUM(E$17:E33))</f>
        <v>118296.05907138805</v>
      </c>
      <c r="E34" s="522">
        <f>IF(+I14&lt;F33,I14,D34)</f>
        <v>4410.6428571428569</v>
      </c>
      <c r="F34" s="523">
        <f t="shared" si="12"/>
        <v>113885.4162142452</v>
      </c>
      <c r="G34" s="524">
        <f t="shared" si="13"/>
        <v>16716.788684632033</v>
      </c>
      <c r="H34" s="491">
        <f t="shared" si="14"/>
        <v>16716.788684632033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113885.4162142452</v>
      </c>
      <c r="E35" s="522">
        <f>IF(+I14&lt;F34,I14,D35)</f>
        <v>4410.6428571428569</v>
      </c>
      <c r="F35" s="523">
        <f t="shared" si="12"/>
        <v>109474.77335710234</v>
      </c>
      <c r="G35" s="524">
        <f t="shared" si="13"/>
        <v>16249.240495215117</v>
      </c>
      <c r="H35" s="491">
        <f t="shared" si="14"/>
        <v>16249.240495215117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109474.77335710234</v>
      </c>
      <c r="E36" s="522">
        <f>IF(+I14&lt;F35,I14,D36)</f>
        <v>4410.6428571428569</v>
      </c>
      <c r="F36" s="523">
        <f t="shared" si="12"/>
        <v>105064.13049995949</v>
      </c>
      <c r="G36" s="524">
        <f t="shared" si="13"/>
        <v>15781.692305798197</v>
      </c>
      <c r="H36" s="491">
        <f t="shared" si="14"/>
        <v>15781.692305798197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105064.13049995949</v>
      </c>
      <c r="E37" s="522">
        <f>IF(+I14&lt;F36,I14,D37)</f>
        <v>4410.6428571428569</v>
      </c>
      <c r="F37" s="523">
        <f t="shared" si="12"/>
        <v>100653.48764281663</v>
      </c>
      <c r="G37" s="524">
        <f t="shared" si="13"/>
        <v>15314.14411638128</v>
      </c>
      <c r="H37" s="491">
        <f t="shared" si="14"/>
        <v>15314.14411638128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100653.48764281663</v>
      </c>
      <c r="E38" s="522">
        <f>IF(+I14&lt;F37,I14,D38)</f>
        <v>4410.6428571428569</v>
      </c>
      <c r="F38" s="523">
        <f t="shared" si="12"/>
        <v>96242.844785673777</v>
      </c>
      <c r="G38" s="524">
        <f t="shared" si="13"/>
        <v>14846.595926964359</v>
      </c>
      <c r="H38" s="491">
        <f t="shared" si="14"/>
        <v>14846.595926964359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96242.844785673777</v>
      </c>
      <c r="E39" s="522">
        <f>IF(+I14&lt;F38,I14,D39)</f>
        <v>4410.6428571428569</v>
      </c>
      <c r="F39" s="523">
        <f t="shared" si="12"/>
        <v>91832.201928530922</v>
      </c>
      <c r="G39" s="524">
        <f t="shared" si="13"/>
        <v>14379.04773754744</v>
      </c>
      <c r="H39" s="491">
        <f t="shared" si="14"/>
        <v>14379.04773754744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91832.201928530922</v>
      </c>
      <c r="E40" s="522">
        <f>IF(+I14&lt;F39,I14,D40)</f>
        <v>4410.6428571428569</v>
      </c>
      <c r="F40" s="523">
        <f t="shared" si="12"/>
        <v>87421.559071388067</v>
      </c>
      <c r="G40" s="524">
        <f t="shared" si="13"/>
        <v>13911.49954813052</v>
      </c>
      <c r="H40" s="491">
        <f t="shared" si="14"/>
        <v>13911.49954813052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87421.559071388067</v>
      </c>
      <c r="E41" s="522">
        <f>IF(+I14&lt;F40,I14,D41)</f>
        <v>4410.6428571428569</v>
      </c>
      <c r="F41" s="523">
        <f t="shared" si="12"/>
        <v>83010.916214245211</v>
      </c>
      <c r="G41" s="524">
        <f t="shared" si="13"/>
        <v>13443.951358713603</v>
      </c>
      <c r="H41" s="491">
        <f t="shared" si="14"/>
        <v>13443.951358713603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83010.916214245211</v>
      </c>
      <c r="E42" s="522">
        <f>IF(+I14&lt;F41,I14,D42)</f>
        <v>4410.6428571428569</v>
      </c>
      <c r="F42" s="523">
        <f t="shared" si="12"/>
        <v>78600.273357102356</v>
      </c>
      <c r="G42" s="524">
        <f t="shared" si="13"/>
        <v>12976.403169296682</v>
      </c>
      <c r="H42" s="491">
        <f t="shared" si="14"/>
        <v>12976.403169296682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78600.273357102356</v>
      </c>
      <c r="E43" s="522">
        <f>IF(+I14&lt;F42,I14,D43)</f>
        <v>4410.6428571428569</v>
      </c>
      <c r="F43" s="523">
        <f t="shared" si="12"/>
        <v>74189.630499959501</v>
      </c>
      <c r="G43" s="524">
        <f t="shared" si="13"/>
        <v>12508.854979879765</v>
      </c>
      <c r="H43" s="491">
        <f t="shared" si="14"/>
        <v>12508.854979879765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74189.630499959501</v>
      </c>
      <c r="E44" s="522">
        <f>IF(+I14&lt;F43,I14,D44)</f>
        <v>4410.6428571428569</v>
      </c>
      <c r="F44" s="523">
        <f t="shared" si="12"/>
        <v>69778.987642816646</v>
      </c>
      <c r="G44" s="524">
        <f t="shared" si="13"/>
        <v>12041.306790462844</v>
      </c>
      <c r="H44" s="491">
        <f t="shared" si="14"/>
        <v>12041.306790462844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69778.987642816646</v>
      </c>
      <c r="E45" s="522">
        <f>IF(+I14&lt;F44,I14,D45)</f>
        <v>4410.6428571428569</v>
      </c>
      <c r="F45" s="523">
        <f t="shared" si="12"/>
        <v>65368.344785673791</v>
      </c>
      <c r="G45" s="524">
        <f t="shared" si="13"/>
        <v>11573.758601045925</v>
      </c>
      <c r="H45" s="491">
        <f t="shared" si="14"/>
        <v>11573.758601045925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65368.344785673791</v>
      </c>
      <c r="E46" s="522">
        <f>IF(+I14&lt;F45,I14,D46)</f>
        <v>4410.6428571428569</v>
      </c>
      <c r="F46" s="523">
        <f t="shared" si="12"/>
        <v>60957.701928530936</v>
      </c>
      <c r="G46" s="524">
        <f t="shared" si="13"/>
        <v>11106.210411629007</v>
      </c>
      <c r="H46" s="491">
        <f t="shared" si="14"/>
        <v>11106.210411629007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60957.701928530936</v>
      </c>
      <c r="E47" s="522">
        <f>IF(+I14&lt;F46,I14,D47)</f>
        <v>4410.6428571428569</v>
      </c>
      <c r="F47" s="523">
        <f t="shared" si="12"/>
        <v>56547.059071388081</v>
      </c>
      <c r="G47" s="524">
        <f t="shared" si="13"/>
        <v>10638.662222212086</v>
      </c>
      <c r="H47" s="491">
        <f t="shared" si="14"/>
        <v>10638.662222212086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56547.059071388081</v>
      </c>
      <c r="E48" s="522">
        <f>IF(+I14&lt;F47,I14,D48)</f>
        <v>4410.6428571428569</v>
      </c>
      <c r="F48" s="523">
        <f t="shared" si="12"/>
        <v>52136.416214245226</v>
      </c>
      <c r="G48" s="524">
        <f t="shared" si="13"/>
        <v>10171.114032795167</v>
      </c>
      <c r="H48" s="491">
        <f t="shared" si="14"/>
        <v>10171.114032795167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52136.416214245226</v>
      </c>
      <c r="E49" s="522">
        <f>IF(+I14&lt;F48,I14,D49)</f>
        <v>4410.6428571428569</v>
      </c>
      <c r="F49" s="523">
        <f t="shared" ref="F49:F72" si="15">+D49-E49</f>
        <v>47725.773357102371</v>
      </c>
      <c r="G49" s="524">
        <f t="shared" si="13"/>
        <v>9703.5658433782482</v>
      </c>
      <c r="H49" s="491">
        <f t="shared" si="14"/>
        <v>9703.5658433782482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47725.773357102371</v>
      </c>
      <c r="E50" s="522">
        <f>IF(+I14&lt;F49,I14,D50)</f>
        <v>4410.6428571428569</v>
      </c>
      <c r="F50" s="523">
        <f t="shared" si="15"/>
        <v>43315.130499959516</v>
      </c>
      <c r="G50" s="524">
        <f t="shared" si="13"/>
        <v>9236.0176539613276</v>
      </c>
      <c r="H50" s="491">
        <f t="shared" si="14"/>
        <v>9236.0176539613276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43315.130499959516</v>
      </c>
      <c r="E51" s="522">
        <f>IF(+I14&lt;F50,I14,D51)</f>
        <v>4410.6428571428569</v>
      </c>
      <c r="F51" s="523">
        <f t="shared" si="15"/>
        <v>38904.487642816661</v>
      </c>
      <c r="G51" s="524">
        <f t="shared" si="13"/>
        <v>8768.4694645444106</v>
      </c>
      <c r="H51" s="491">
        <f t="shared" si="14"/>
        <v>8768.4694645444106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38904.487642816661</v>
      </c>
      <c r="E52" s="522">
        <f>IF(+I14&lt;F51,I14,D52)</f>
        <v>4410.6428571428569</v>
      </c>
      <c r="F52" s="523">
        <f t="shared" si="15"/>
        <v>34493.844785673806</v>
      </c>
      <c r="G52" s="524">
        <f t="shared" si="13"/>
        <v>8300.9212751274899</v>
      </c>
      <c r="H52" s="491">
        <f t="shared" si="14"/>
        <v>8300.9212751274899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34493.844785673806</v>
      </c>
      <c r="E53" s="522">
        <f>IF(+I14&lt;F52,I14,D53)</f>
        <v>4410.6428571428569</v>
      </c>
      <c r="F53" s="523">
        <f t="shared" si="15"/>
        <v>30083.201928530951</v>
      </c>
      <c r="G53" s="524">
        <f t="shared" si="13"/>
        <v>7833.3730857105711</v>
      </c>
      <c r="H53" s="491">
        <f t="shared" si="14"/>
        <v>7833.3730857105711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30083.201928530951</v>
      </c>
      <c r="E54" s="522">
        <f>IF(+I14&lt;F53,I14,D54)</f>
        <v>4410.6428571428569</v>
      </c>
      <c r="F54" s="523">
        <f t="shared" si="15"/>
        <v>25672.559071388096</v>
      </c>
      <c r="G54" s="524">
        <f t="shared" si="13"/>
        <v>7365.8248962936523</v>
      </c>
      <c r="H54" s="491">
        <f t="shared" si="14"/>
        <v>7365.8248962936523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25672.559071388096</v>
      </c>
      <c r="E55" s="522">
        <f>IF(+I14&lt;F54,I14,D55)</f>
        <v>4410.6428571428569</v>
      </c>
      <c r="F55" s="523">
        <f t="shared" si="15"/>
        <v>21261.916214245241</v>
      </c>
      <c r="G55" s="524">
        <f t="shared" si="13"/>
        <v>6898.2767068767334</v>
      </c>
      <c r="H55" s="491">
        <f t="shared" si="14"/>
        <v>6898.2767068767334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21261.916214245241</v>
      </c>
      <c r="E56" s="522">
        <f>IF(+I14&lt;F55,I14,D56)</f>
        <v>4410.6428571428569</v>
      </c>
      <c r="F56" s="523">
        <f t="shared" si="15"/>
        <v>16851.273357102385</v>
      </c>
      <c r="G56" s="524">
        <f t="shared" si="13"/>
        <v>6430.7285174598137</v>
      </c>
      <c r="H56" s="491">
        <f t="shared" si="14"/>
        <v>6430.7285174598137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16851.273357102385</v>
      </c>
      <c r="E57" s="522">
        <f>IF(+I14&lt;F56,I14,D57)</f>
        <v>4410.6428571428569</v>
      </c>
      <c r="F57" s="523">
        <f t="shared" si="15"/>
        <v>12440.630499959529</v>
      </c>
      <c r="G57" s="524">
        <f t="shared" si="13"/>
        <v>5963.1803280428949</v>
      </c>
      <c r="H57" s="491">
        <f t="shared" si="14"/>
        <v>5963.1803280428949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12440.630499959529</v>
      </c>
      <c r="E58" s="522">
        <f>IF(+I14&lt;F57,I14,D58)</f>
        <v>4410.6428571428569</v>
      </c>
      <c r="F58" s="523">
        <f t="shared" si="15"/>
        <v>8029.9876428166717</v>
      </c>
      <c r="G58" s="524">
        <f t="shared" si="13"/>
        <v>5495.6321386259751</v>
      </c>
      <c r="H58" s="491">
        <f t="shared" si="14"/>
        <v>5495.6321386259751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8029.9876428166717</v>
      </c>
      <c r="E59" s="522">
        <f>IF(+I14&lt;F58,I14,D59)</f>
        <v>4410.6428571428569</v>
      </c>
      <c r="F59" s="523">
        <f t="shared" si="15"/>
        <v>3619.3447856738148</v>
      </c>
      <c r="G59" s="524">
        <f t="shared" si="13"/>
        <v>5028.0839492090563</v>
      </c>
      <c r="H59" s="491">
        <f t="shared" si="14"/>
        <v>5028.0839492090563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3619.3447856738148</v>
      </c>
      <c r="E60" s="522">
        <f>IF(+I14&lt;F59,I14,D60)</f>
        <v>3619.3447856738148</v>
      </c>
      <c r="F60" s="523">
        <f t="shared" si="15"/>
        <v>0</v>
      </c>
      <c r="G60" s="524">
        <f t="shared" si="13"/>
        <v>3811.1782843526844</v>
      </c>
      <c r="H60" s="491">
        <f t="shared" si="14"/>
        <v>3811.1782843526844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185247.00000000015</v>
      </c>
      <c r="F73" s="375"/>
      <c r="G73" s="375">
        <f>SUM(G17:G72)</f>
        <v>626847.66318978288</v>
      </c>
      <c r="H73" s="375">
        <f>SUM(H17:H72)</f>
        <v>626847.66318978288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18066.687797614366</v>
      </c>
      <c r="N87" s="546">
        <f>IF(J92&lt;D11,0,VLOOKUP(J92,C17:O72,11))</f>
        <v>18066.687797614366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18855.648147984095</v>
      </c>
      <c r="N88" s="550">
        <f>IF(J92&lt;D11,0,VLOOKUP(J92,C99:P154,7))</f>
        <v>18855.648147984095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788.96035036972899</v>
      </c>
      <c r="N89" s="555">
        <f>+N88-N87</f>
        <v>788.96035036972899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4308.0697674418607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20">+I99-H99</f>
        <v>0</v>
      </c>
      <c r="K99" s="514"/>
      <c r="L99" s="512">
        <v>0</v>
      </c>
      <c r="M99" s="597">
        <f t="shared" ref="M99:M130" si="21">IF(L99&lt;&gt;0,+H99-L99,0)</f>
        <v>0</v>
      </c>
      <c r="N99" s="512">
        <v>0</v>
      </c>
      <c r="O99" s="597">
        <f t="shared" ref="O99:O130" si="22">IF(N99&lt;&gt;0,+I99-N99,0)</f>
        <v>0</v>
      </c>
      <c r="P99" s="597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20"/>
        <v>0</v>
      </c>
      <c r="K100" s="514"/>
      <c r="L100" s="518">
        <v>22636</v>
      </c>
      <c r="M100" s="514">
        <f t="shared" si="21"/>
        <v>0</v>
      </c>
      <c r="N100" s="518">
        <v>22636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20"/>
        <v>0</v>
      </c>
      <c r="K101" s="514"/>
      <c r="L101" s="518">
        <f t="shared" ref="L101:L106" si="24">H101</f>
        <v>20371</v>
      </c>
      <c r="M101" s="519">
        <f t="shared" si="21"/>
        <v>0</v>
      </c>
      <c r="N101" s="518">
        <f t="shared" ref="N101:N106" si="25">I101</f>
        <v>20371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ref="B102:B154" si="26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20"/>
        <v>0</v>
      </c>
      <c r="K102" s="514"/>
      <c r="L102" s="518">
        <f t="shared" si="24"/>
        <v>33491.304062009942</v>
      </c>
      <c r="M102" s="519">
        <f t="shared" si="21"/>
        <v>0</v>
      </c>
      <c r="N102" s="518">
        <f t="shared" si="25"/>
        <v>33491.304062009942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20"/>
        <v>0</v>
      </c>
      <c r="K103" s="514"/>
      <c r="L103" s="518">
        <f t="shared" si="24"/>
        <v>30131.389443457461</v>
      </c>
      <c r="M103" s="519">
        <f t="shared" si="21"/>
        <v>0</v>
      </c>
      <c r="N103" s="518">
        <f t="shared" si="25"/>
        <v>30131.389443457461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20"/>
        <v>0</v>
      </c>
      <c r="K104" s="514"/>
      <c r="L104" s="518">
        <f t="shared" si="24"/>
        <v>28930.581157886962</v>
      </c>
      <c r="M104" s="519">
        <f t="shared" si="21"/>
        <v>0</v>
      </c>
      <c r="N104" s="518">
        <f t="shared" si="25"/>
        <v>28930.581157886962</v>
      </c>
      <c r="O104" s="514">
        <f t="shared" si="22"/>
        <v>0</v>
      </c>
      <c r="P104" s="514">
        <f t="shared" si="23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24"/>
        <v>26357.280382807578</v>
      </c>
      <c r="M105" s="519">
        <f t="shared" ref="M105:M110" si="27">IF(L105&lt;&gt;0,+H105-L105,0)</f>
        <v>0</v>
      </c>
      <c r="N105" s="518">
        <f t="shared" si="25"/>
        <v>26357.280382807578</v>
      </c>
      <c r="O105" s="514">
        <f t="shared" ref="O105:O110" si="28">IF(N105&lt;&gt;0,+I105-N105,0)</f>
        <v>0</v>
      </c>
      <c r="P105" s="514">
        <f t="shared" ref="P105:P110" si="29">+O105-M105</f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24"/>
        <v>25860.252454473681</v>
      </c>
      <c r="M106" s="519">
        <f t="shared" si="27"/>
        <v>0</v>
      </c>
      <c r="N106" s="518">
        <f t="shared" si="25"/>
        <v>25860.252454473681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20"/>
        <v>0</v>
      </c>
      <c r="K107" s="514"/>
      <c r="L107" s="518">
        <f>H107</f>
        <v>24623.446840873446</v>
      </c>
      <c r="M107" s="519">
        <f t="shared" si="27"/>
        <v>0</v>
      </c>
      <c r="N107" s="518">
        <f>I107</f>
        <v>24623.446840873446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20"/>
        <v>0</v>
      </c>
      <c r="K108" s="514"/>
      <c r="L108" s="518">
        <f>H108</f>
        <v>23228.255672846972</v>
      </c>
      <c r="M108" s="519">
        <f t="shared" si="27"/>
        <v>0</v>
      </c>
      <c r="N108" s="518">
        <f>I108</f>
        <v>23228.255672846972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20"/>
        <v>0</v>
      </c>
      <c r="K109" s="514"/>
      <c r="L109" s="518">
        <f>H109</f>
        <v>21984.790198731629</v>
      </c>
      <c r="M109" s="519">
        <f t="shared" si="27"/>
        <v>0</v>
      </c>
      <c r="N109" s="518">
        <f>I109</f>
        <v>21984.790198731629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20"/>
        <v>0</v>
      </c>
      <c r="K110" s="514"/>
      <c r="L110" s="518">
        <f>H110</f>
        <v>19223.431889109233</v>
      </c>
      <c r="M110" s="519">
        <f t="shared" si="27"/>
        <v>0</v>
      </c>
      <c r="N110" s="518">
        <f>I110</f>
        <v>19223.431889109233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2019</v>
      </c>
      <c r="D111" s="374">
        <f>IF(F110+SUM(E$99:E110)=D$92,F110,D$92-SUM(E$99:E110))</f>
        <v>138061.21072036293</v>
      </c>
      <c r="E111" s="522">
        <f>IF(+J96&lt;F110,J96,D111)</f>
        <v>4308.0697674418607</v>
      </c>
      <c r="F111" s="523">
        <f t="shared" ref="F111:F130" si="30">+D111-E111</f>
        <v>133753.14095292107</v>
      </c>
      <c r="G111" s="523">
        <f t="shared" ref="G111:G130" si="31">+(F111+D111)/2</f>
        <v>135907.17583664198</v>
      </c>
      <c r="H111" s="526">
        <f>+J$94*G111+E111</f>
        <v>18855.648147984095</v>
      </c>
      <c r="I111" s="577">
        <f>+J$95*G111+E111</f>
        <v>18855.648147984095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2020</v>
      </c>
      <c r="D112" s="374">
        <f>IF(F111+SUM(E$99:E111)=D$92,F111,D$92-SUM(E$99:E111))</f>
        <v>133753.14095292107</v>
      </c>
      <c r="E112" s="522">
        <f>IF(+J96&lt;F111,J96,D112)</f>
        <v>4308.0697674418607</v>
      </c>
      <c r="F112" s="523">
        <f t="shared" si="30"/>
        <v>129445.0711854792</v>
      </c>
      <c r="G112" s="523">
        <f t="shared" si="31"/>
        <v>131599.10606920015</v>
      </c>
      <c r="H112" s="526">
        <f>+J$94*G112+E112</f>
        <v>18394.510005535791</v>
      </c>
      <c r="I112" s="577">
        <f>+J$95*G112+E112</f>
        <v>18394.510005535791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2021</v>
      </c>
      <c r="D113" s="374">
        <f>IF(F112+SUM(E$99:E112)=D$92,F112,D$92-SUM(E$99:E112))</f>
        <v>129445.0711854792</v>
      </c>
      <c r="E113" s="522">
        <f>IF(+J96&lt;F112,J96,D113)</f>
        <v>4308.0697674418607</v>
      </c>
      <c r="F113" s="523">
        <f t="shared" si="30"/>
        <v>125137.00141803734</v>
      </c>
      <c r="G113" s="523">
        <f t="shared" si="31"/>
        <v>127291.03630175827</v>
      </c>
      <c r="H113" s="526">
        <f t="shared" ref="H113:H154" si="32">+J$94*G113+E113</f>
        <v>17933.371863087479</v>
      </c>
      <c r="I113" s="577">
        <f t="shared" ref="I113:I154" si="33">+J$95*G113+E113</f>
        <v>17933.371863087479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2022</v>
      </c>
      <c r="D114" s="374">
        <f>IF(F113+SUM(E$99:E113)=D$92,F113,D$92-SUM(E$99:E113))</f>
        <v>125137.00141803734</v>
      </c>
      <c r="E114" s="522">
        <f>IF(+J96&lt;F113,J96,D114)</f>
        <v>4308.0697674418607</v>
      </c>
      <c r="F114" s="523">
        <f t="shared" si="30"/>
        <v>120828.93165059548</v>
      </c>
      <c r="G114" s="523">
        <f t="shared" si="31"/>
        <v>122982.96653431641</v>
      </c>
      <c r="H114" s="526">
        <f t="shared" si="32"/>
        <v>17472.233720639168</v>
      </c>
      <c r="I114" s="577">
        <f t="shared" si="33"/>
        <v>17472.233720639168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2023</v>
      </c>
      <c r="D115" s="374">
        <f>IF(F114+SUM(E$99:E114)=D$92,F114,D$92-SUM(E$99:E114))</f>
        <v>120828.93165059548</v>
      </c>
      <c r="E115" s="522">
        <f>IF(+J96&lt;F114,J96,D115)</f>
        <v>4308.0697674418607</v>
      </c>
      <c r="F115" s="523">
        <f t="shared" si="30"/>
        <v>116520.86188315362</v>
      </c>
      <c r="G115" s="523">
        <f t="shared" si="31"/>
        <v>118674.89676687455</v>
      </c>
      <c r="H115" s="526">
        <f t="shared" si="32"/>
        <v>17011.09557819086</v>
      </c>
      <c r="I115" s="577">
        <f t="shared" si="33"/>
        <v>17011.09557819086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2024</v>
      </c>
      <c r="D116" s="374">
        <f>IF(F115+SUM(E$99:E115)=D$92,F115,D$92-SUM(E$99:E115))</f>
        <v>116520.86188315362</v>
      </c>
      <c r="E116" s="522">
        <f>IF(+J96&lt;F115,J96,D116)</f>
        <v>4308.0697674418607</v>
      </c>
      <c r="F116" s="523">
        <f t="shared" si="30"/>
        <v>112212.79211571175</v>
      </c>
      <c r="G116" s="523">
        <f t="shared" si="31"/>
        <v>114366.82699943268</v>
      </c>
      <c r="H116" s="526">
        <f t="shared" si="32"/>
        <v>16549.957435742552</v>
      </c>
      <c r="I116" s="577">
        <f t="shared" si="33"/>
        <v>16549.957435742552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2025</v>
      </c>
      <c r="D117" s="374">
        <f>IF(F116+SUM(E$99:E116)=D$92,F116,D$92-SUM(E$99:E116))</f>
        <v>112212.79211571175</v>
      </c>
      <c r="E117" s="522">
        <f>IF(+J96&lt;F116,J96,D117)</f>
        <v>4308.0697674418607</v>
      </c>
      <c r="F117" s="523">
        <f t="shared" si="30"/>
        <v>107904.72234826989</v>
      </c>
      <c r="G117" s="523">
        <f t="shared" si="31"/>
        <v>110058.75723199082</v>
      </c>
      <c r="H117" s="526">
        <f t="shared" si="32"/>
        <v>16088.81929329424</v>
      </c>
      <c r="I117" s="577">
        <f t="shared" si="33"/>
        <v>16088.81929329424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2026</v>
      </c>
      <c r="D118" s="374">
        <f>IF(F117+SUM(E$99:E117)=D$92,F117,D$92-SUM(E$99:E117))</f>
        <v>107904.72234826989</v>
      </c>
      <c r="E118" s="522">
        <f>IF(+J96&lt;F117,J96,D118)</f>
        <v>4308.0697674418607</v>
      </c>
      <c r="F118" s="523">
        <f t="shared" si="30"/>
        <v>103596.65258082803</v>
      </c>
      <c r="G118" s="523">
        <f t="shared" si="31"/>
        <v>105750.68746454896</v>
      </c>
      <c r="H118" s="526">
        <f t="shared" si="32"/>
        <v>15627.681150845932</v>
      </c>
      <c r="I118" s="577">
        <f t="shared" si="33"/>
        <v>15627.681150845932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2027</v>
      </c>
      <c r="D119" s="374">
        <f>IF(F118+SUM(E$99:E118)=D$92,F118,D$92-SUM(E$99:E118))</f>
        <v>103596.65258082803</v>
      </c>
      <c r="E119" s="522">
        <f>IF(+J96&lt;F118,J96,D119)</f>
        <v>4308.0697674418607</v>
      </c>
      <c r="F119" s="523">
        <f t="shared" si="30"/>
        <v>99288.582813386165</v>
      </c>
      <c r="G119" s="523">
        <f t="shared" si="31"/>
        <v>101442.6176971071</v>
      </c>
      <c r="H119" s="526">
        <f t="shared" si="32"/>
        <v>15166.543008397623</v>
      </c>
      <c r="I119" s="577">
        <f t="shared" si="33"/>
        <v>15166.543008397623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2028</v>
      </c>
      <c r="D120" s="374">
        <f>IF(F119+SUM(E$99:E119)=D$92,F119,D$92-SUM(E$99:E119))</f>
        <v>99288.582813386165</v>
      </c>
      <c r="E120" s="522">
        <f>IF(+J96&lt;F119,J96,D120)</f>
        <v>4308.0697674418607</v>
      </c>
      <c r="F120" s="523">
        <f t="shared" si="30"/>
        <v>94980.513045944303</v>
      </c>
      <c r="G120" s="523">
        <f t="shared" si="31"/>
        <v>97134.547929665234</v>
      </c>
      <c r="H120" s="526">
        <f t="shared" si="32"/>
        <v>14705.404865949313</v>
      </c>
      <c r="I120" s="577">
        <f t="shared" si="33"/>
        <v>14705.404865949313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2029</v>
      </c>
      <c r="D121" s="374">
        <f>IF(F120+SUM(E$99:E120)=D$92,F120,D$92-SUM(E$99:E120))</f>
        <v>94980.513045944303</v>
      </c>
      <c r="E121" s="522">
        <f>IF(+J96&lt;F120,J96,D121)</f>
        <v>4308.0697674418607</v>
      </c>
      <c r="F121" s="523">
        <f t="shared" si="30"/>
        <v>90672.44327850244</v>
      </c>
      <c r="G121" s="523">
        <f t="shared" si="31"/>
        <v>92826.478162223371</v>
      </c>
      <c r="H121" s="526">
        <f t="shared" si="32"/>
        <v>14244.266723501003</v>
      </c>
      <c r="I121" s="577">
        <f t="shared" si="33"/>
        <v>14244.266723501003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2030</v>
      </c>
      <c r="D122" s="374">
        <f>IF(F121+SUM(E$99:E121)=D$92,F121,D$92-SUM(E$99:E121))</f>
        <v>90672.44327850244</v>
      </c>
      <c r="E122" s="522">
        <f>IF(+J96&lt;F121,J96,D122)</f>
        <v>4308.0697674418607</v>
      </c>
      <c r="F122" s="523">
        <f t="shared" si="30"/>
        <v>86364.373511060578</v>
      </c>
      <c r="G122" s="523">
        <f t="shared" si="31"/>
        <v>88518.408394781509</v>
      </c>
      <c r="H122" s="526">
        <f t="shared" si="32"/>
        <v>13783.128581052693</v>
      </c>
      <c r="I122" s="577">
        <f t="shared" si="33"/>
        <v>13783.128581052693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2031</v>
      </c>
      <c r="D123" s="374">
        <f>IF(F122+SUM(E$99:E122)=D$92,F122,D$92-SUM(E$99:E122))</f>
        <v>86364.373511060578</v>
      </c>
      <c r="E123" s="522">
        <f>IF(+J96&lt;F122,J96,D123)</f>
        <v>4308.0697674418607</v>
      </c>
      <c r="F123" s="523">
        <f t="shared" si="30"/>
        <v>82056.303743618715</v>
      </c>
      <c r="G123" s="523">
        <f t="shared" si="31"/>
        <v>84210.338627339646</v>
      </c>
      <c r="H123" s="526">
        <f t="shared" si="32"/>
        <v>13321.990438604384</v>
      </c>
      <c r="I123" s="577">
        <f t="shared" si="33"/>
        <v>13321.990438604384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2032</v>
      </c>
      <c r="D124" s="374">
        <f>IF(F123+SUM(E$99:E123)=D$92,F123,D$92-SUM(E$99:E123))</f>
        <v>82056.303743618715</v>
      </c>
      <c r="E124" s="522">
        <f>IF(+J96&lt;F123,J96,D124)</f>
        <v>4308.0697674418607</v>
      </c>
      <c r="F124" s="523">
        <f t="shared" si="30"/>
        <v>77748.233976176853</v>
      </c>
      <c r="G124" s="523">
        <f t="shared" si="31"/>
        <v>79902.268859897784</v>
      </c>
      <c r="H124" s="526">
        <f t="shared" si="32"/>
        <v>12860.852296156074</v>
      </c>
      <c r="I124" s="577">
        <f t="shared" si="33"/>
        <v>12860.852296156074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2033</v>
      </c>
      <c r="D125" s="374">
        <f>IF(F124+SUM(E$99:E124)=D$92,F124,D$92-SUM(E$99:E124))</f>
        <v>77748.233976176853</v>
      </c>
      <c r="E125" s="522">
        <f>IF(+J96&lt;F124,J96,D125)</f>
        <v>4308.0697674418607</v>
      </c>
      <c r="F125" s="523">
        <f t="shared" si="30"/>
        <v>73440.16420873499</v>
      </c>
      <c r="G125" s="523">
        <f t="shared" si="31"/>
        <v>75594.199092455921</v>
      </c>
      <c r="H125" s="526">
        <f t="shared" si="32"/>
        <v>12399.714153707766</v>
      </c>
      <c r="I125" s="577">
        <f t="shared" si="33"/>
        <v>12399.714153707766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2034</v>
      </c>
      <c r="D126" s="374">
        <f>IF(F125+SUM(E$99:E125)=D$92,F125,D$92-SUM(E$99:E125))</f>
        <v>73440.16420873499</v>
      </c>
      <c r="E126" s="522">
        <f>IF(+J96&lt;F125,J96,D126)</f>
        <v>4308.0697674418607</v>
      </c>
      <c r="F126" s="523">
        <f t="shared" si="30"/>
        <v>69132.094441293128</v>
      </c>
      <c r="G126" s="523">
        <f t="shared" si="31"/>
        <v>71286.129325014059</v>
      </c>
      <c r="H126" s="526">
        <f t="shared" si="32"/>
        <v>11938.576011259454</v>
      </c>
      <c r="I126" s="577">
        <f t="shared" si="33"/>
        <v>11938.576011259454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2035</v>
      </c>
      <c r="D127" s="374">
        <f>IF(F126+SUM(E$99:E126)=D$92,F126,D$92-SUM(E$99:E126))</f>
        <v>69132.094441293128</v>
      </c>
      <c r="E127" s="522">
        <f>IF(+J96&lt;F126,J96,D127)</f>
        <v>4308.0697674418607</v>
      </c>
      <c r="F127" s="523">
        <f t="shared" si="30"/>
        <v>64824.024673851265</v>
      </c>
      <c r="G127" s="523">
        <f t="shared" si="31"/>
        <v>66978.059557572196</v>
      </c>
      <c r="H127" s="526">
        <f t="shared" si="32"/>
        <v>11477.437868811146</v>
      </c>
      <c r="I127" s="577">
        <f t="shared" si="33"/>
        <v>11477.437868811146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2036</v>
      </c>
      <c r="D128" s="374">
        <f>IF(F127+SUM(E$99:E127)=D$92,F127,D$92-SUM(E$99:E127))</f>
        <v>64824.024673851265</v>
      </c>
      <c r="E128" s="522">
        <f>IF(+J96&lt;F127,J96,D128)</f>
        <v>4308.0697674418607</v>
      </c>
      <c r="F128" s="523">
        <f t="shared" si="30"/>
        <v>60515.954906409403</v>
      </c>
      <c r="G128" s="523">
        <f t="shared" si="31"/>
        <v>62669.989790130334</v>
      </c>
      <c r="H128" s="526">
        <f t="shared" si="32"/>
        <v>11016.299726362837</v>
      </c>
      <c r="I128" s="577">
        <f t="shared" si="33"/>
        <v>11016.299726362837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2037</v>
      </c>
      <c r="D129" s="374">
        <f>IF(F128+SUM(E$99:E128)=D$92,F128,D$92-SUM(E$99:E128))</f>
        <v>60515.954906409403</v>
      </c>
      <c r="E129" s="522">
        <f>IF(+J96&lt;F128,J96,D129)</f>
        <v>4308.0697674418607</v>
      </c>
      <c r="F129" s="523">
        <f t="shared" si="30"/>
        <v>56207.88513896754</v>
      </c>
      <c r="G129" s="523">
        <f t="shared" si="31"/>
        <v>58361.920022688471</v>
      </c>
      <c r="H129" s="526">
        <f t="shared" si="32"/>
        <v>10555.161583914527</v>
      </c>
      <c r="I129" s="577">
        <f t="shared" si="33"/>
        <v>10555.161583914527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2038</v>
      </c>
      <c r="D130" s="374">
        <f>IF(F129+SUM(E$99:E129)=D$92,F129,D$92-SUM(E$99:E129))</f>
        <v>56207.88513896754</v>
      </c>
      <c r="E130" s="522">
        <f>IF(+J96&lt;F129,J96,D130)</f>
        <v>4308.0697674418607</v>
      </c>
      <c r="F130" s="523">
        <f t="shared" si="30"/>
        <v>51899.815371525678</v>
      </c>
      <c r="G130" s="523">
        <f t="shared" si="31"/>
        <v>54053.850255246609</v>
      </c>
      <c r="H130" s="526">
        <f t="shared" si="32"/>
        <v>10094.023441466217</v>
      </c>
      <c r="I130" s="577">
        <f t="shared" si="33"/>
        <v>10094.023441466217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2039</v>
      </c>
      <c r="D131" s="374">
        <f>IF(F130+SUM(E$99:E130)=D$92,F130,D$92-SUM(E$99:E130))</f>
        <v>51899.815371525678</v>
      </c>
      <c r="E131" s="522">
        <f>IF(+J96&lt;F130,J96,D131)</f>
        <v>4308.0697674418607</v>
      </c>
      <c r="F131" s="523">
        <f t="shared" ref="F131:F154" si="34">+D131-E131</f>
        <v>47591.745604083815</v>
      </c>
      <c r="G131" s="523">
        <f t="shared" ref="G131:G154" si="35">+(F131+D131)/2</f>
        <v>49745.780487804746</v>
      </c>
      <c r="H131" s="526">
        <f t="shared" si="32"/>
        <v>9632.8852990179075</v>
      </c>
      <c r="I131" s="577">
        <f t="shared" si="33"/>
        <v>9632.8852990179075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2040</v>
      </c>
      <c r="D132" s="374">
        <f>IF(F131+SUM(E$99:E131)=D$92,F131,D$92-SUM(E$99:E131))</f>
        <v>47591.745604083815</v>
      </c>
      <c r="E132" s="522">
        <f>IF(+J96&lt;F131,J96,D132)</f>
        <v>4308.0697674418607</v>
      </c>
      <c r="F132" s="523">
        <f t="shared" si="34"/>
        <v>43283.675836641953</v>
      </c>
      <c r="G132" s="523">
        <f t="shared" si="35"/>
        <v>45437.710720362884</v>
      </c>
      <c r="H132" s="526">
        <f t="shared" si="32"/>
        <v>9171.7471565695996</v>
      </c>
      <c r="I132" s="577">
        <f t="shared" si="33"/>
        <v>9171.7471565695996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2041</v>
      </c>
      <c r="D133" s="374">
        <f>IF(F132+SUM(E$99:E132)=D$92,F132,D$92-SUM(E$99:E132))</f>
        <v>43283.675836641953</v>
      </c>
      <c r="E133" s="522">
        <f>IF(+J96&lt;F132,J96,D133)</f>
        <v>4308.0697674418607</v>
      </c>
      <c r="F133" s="523">
        <f t="shared" si="34"/>
        <v>38975.60606920009</v>
      </c>
      <c r="G133" s="523">
        <f t="shared" si="35"/>
        <v>41129.640952921021</v>
      </c>
      <c r="H133" s="526">
        <f t="shared" si="32"/>
        <v>8710.6090141212881</v>
      </c>
      <c r="I133" s="577">
        <f t="shared" si="33"/>
        <v>8710.6090141212881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2042</v>
      </c>
      <c r="D134" s="374">
        <f>IF(F133+SUM(E$99:E133)=D$92,F133,D$92-SUM(E$99:E133))</f>
        <v>38975.60606920009</v>
      </c>
      <c r="E134" s="522">
        <f>IF(+J96&lt;F133,J96,D134)</f>
        <v>4308.0697674418607</v>
      </c>
      <c r="F134" s="523">
        <f t="shared" si="34"/>
        <v>34667.536301758228</v>
      </c>
      <c r="G134" s="523">
        <f t="shared" si="35"/>
        <v>36821.571185479159</v>
      </c>
      <c r="H134" s="526">
        <f t="shared" si="32"/>
        <v>8249.4708716729801</v>
      </c>
      <c r="I134" s="577">
        <f t="shared" si="33"/>
        <v>8249.4708716729801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2043</v>
      </c>
      <c r="D135" s="374">
        <f>IF(F134+SUM(E$99:E134)=D$92,F134,D$92-SUM(E$99:E134))</f>
        <v>34667.536301758228</v>
      </c>
      <c r="E135" s="522">
        <f>IF(+J96&lt;F134,J96,D135)</f>
        <v>4308.0697674418607</v>
      </c>
      <c r="F135" s="523">
        <f t="shared" si="34"/>
        <v>30359.466534316365</v>
      </c>
      <c r="G135" s="523">
        <f t="shared" si="35"/>
        <v>32513.501418037296</v>
      </c>
      <c r="H135" s="526">
        <f t="shared" si="32"/>
        <v>7788.3327292246704</v>
      </c>
      <c r="I135" s="577">
        <f t="shared" si="33"/>
        <v>7788.3327292246704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2044</v>
      </c>
      <c r="D136" s="374">
        <f>IF(F135+SUM(E$99:E135)=D$92,F135,D$92-SUM(E$99:E135))</f>
        <v>30359.466534316365</v>
      </c>
      <c r="E136" s="522">
        <f>IF(+J96&lt;F135,J96,D136)</f>
        <v>4308.0697674418607</v>
      </c>
      <c r="F136" s="523">
        <f t="shared" si="34"/>
        <v>26051.396766874503</v>
      </c>
      <c r="G136" s="523">
        <f t="shared" si="35"/>
        <v>28205.431650595434</v>
      </c>
      <c r="H136" s="526">
        <f t="shared" si="32"/>
        <v>7327.1945867763607</v>
      </c>
      <c r="I136" s="577">
        <f t="shared" si="33"/>
        <v>7327.1945867763607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2045</v>
      </c>
      <c r="D137" s="374">
        <f>IF(F136+SUM(E$99:E136)=D$92,F136,D$92-SUM(E$99:E136))</f>
        <v>26051.396766874503</v>
      </c>
      <c r="E137" s="522">
        <f>IF(+J96&lt;F136,J96,D137)</f>
        <v>4308.0697674418607</v>
      </c>
      <c r="F137" s="523">
        <f t="shared" si="34"/>
        <v>21743.32699943264</v>
      </c>
      <c r="G137" s="523">
        <f t="shared" si="35"/>
        <v>23897.361883153571</v>
      </c>
      <c r="H137" s="526">
        <f t="shared" si="32"/>
        <v>6866.0564443280509</v>
      </c>
      <c r="I137" s="577">
        <f t="shared" si="33"/>
        <v>6866.0564443280509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2046</v>
      </c>
      <c r="D138" s="374">
        <f>IF(F137+SUM(E$99:E137)=D$92,F137,D$92-SUM(E$99:E137))</f>
        <v>21743.32699943264</v>
      </c>
      <c r="E138" s="522">
        <f>IF(+J96&lt;F137,J96,D138)</f>
        <v>4308.0697674418607</v>
      </c>
      <c r="F138" s="523">
        <f t="shared" si="34"/>
        <v>17435.257231990778</v>
      </c>
      <c r="G138" s="523">
        <f t="shared" si="35"/>
        <v>19589.292115711709</v>
      </c>
      <c r="H138" s="526">
        <f t="shared" si="32"/>
        <v>6404.9183018797412</v>
      </c>
      <c r="I138" s="577">
        <f t="shared" si="33"/>
        <v>6404.9183018797412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2047</v>
      </c>
      <c r="D139" s="374">
        <f>IF(F138+SUM(E$99:E138)=D$92,F138,D$92-SUM(E$99:E138))</f>
        <v>17435.257231990778</v>
      </c>
      <c r="E139" s="522">
        <f>IF(+J96&lt;F138,J96,D139)</f>
        <v>4308.0697674418607</v>
      </c>
      <c r="F139" s="523">
        <f t="shared" si="34"/>
        <v>13127.187464548917</v>
      </c>
      <c r="G139" s="523">
        <f t="shared" si="35"/>
        <v>15281.222348269846</v>
      </c>
      <c r="H139" s="526">
        <f t="shared" si="32"/>
        <v>5943.7801594314324</v>
      </c>
      <c r="I139" s="577">
        <f t="shared" si="33"/>
        <v>5943.7801594314324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2048</v>
      </c>
      <c r="D140" s="374">
        <f>IF(F139+SUM(E$99:E139)=D$92,F139,D$92-SUM(E$99:E139))</f>
        <v>13127.187464548917</v>
      </c>
      <c r="E140" s="522">
        <f>IF(+J96&lt;F139,J96,D140)</f>
        <v>4308.0697674418607</v>
      </c>
      <c r="F140" s="523">
        <f t="shared" si="34"/>
        <v>8819.1176971070563</v>
      </c>
      <c r="G140" s="523">
        <f t="shared" si="35"/>
        <v>10973.152580827988</v>
      </c>
      <c r="H140" s="526">
        <f t="shared" si="32"/>
        <v>5482.6420169831235</v>
      </c>
      <c r="I140" s="577">
        <f t="shared" si="33"/>
        <v>5482.6420169831235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2049</v>
      </c>
      <c r="D141" s="374">
        <f>IF(F140+SUM(E$99:E140)=D$92,F140,D$92-SUM(E$99:E140))</f>
        <v>8819.1176971070563</v>
      </c>
      <c r="E141" s="522">
        <f>IF(+J96&lt;F140,J96,D141)</f>
        <v>4308.0697674418607</v>
      </c>
      <c r="F141" s="523">
        <f t="shared" si="34"/>
        <v>4511.0479296651956</v>
      </c>
      <c r="G141" s="523">
        <f t="shared" si="35"/>
        <v>6665.082813386126</v>
      </c>
      <c r="H141" s="526">
        <f t="shared" si="32"/>
        <v>5021.5038745348138</v>
      </c>
      <c r="I141" s="577">
        <f t="shared" si="33"/>
        <v>5021.5038745348138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2050</v>
      </c>
      <c r="D142" s="374">
        <f>IF(F141+SUM(E$99:E141)=D$92,F141,D$92-SUM(E$99:E141))</f>
        <v>4511.0479296651956</v>
      </c>
      <c r="E142" s="522">
        <f>IF(+J96&lt;F141,J96,D142)</f>
        <v>4308.0697674418607</v>
      </c>
      <c r="F142" s="523">
        <f t="shared" si="34"/>
        <v>202.97816222333495</v>
      </c>
      <c r="G142" s="523">
        <f t="shared" si="35"/>
        <v>2357.0130459442653</v>
      </c>
      <c r="H142" s="526">
        <f t="shared" si="32"/>
        <v>4560.3657320865041</v>
      </c>
      <c r="I142" s="577">
        <f t="shared" si="33"/>
        <v>4560.3657320865041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2051</v>
      </c>
      <c r="D143" s="374">
        <f>IF(F142+SUM(E$99:E142)=D$92,F142,D$92-SUM(E$99:E142))</f>
        <v>202.97816222333495</v>
      </c>
      <c r="E143" s="522">
        <f>IF(+J96&lt;F142,J96,D143)</f>
        <v>202.97816222333495</v>
      </c>
      <c r="F143" s="523">
        <f t="shared" si="34"/>
        <v>0</v>
      </c>
      <c r="G143" s="523">
        <f t="shared" si="35"/>
        <v>101.48908111166747</v>
      </c>
      <c r="H143" s="526">
        <f t="shared" si="32"/>
        <v>213.84160893357947</v>
      </c>
      <c r="I143" s="577">
        <f t="shared" si="33"/>
        <v>213.84160893357947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185246.99999999988</v>
      </c>
      <c r="F155" s="375"/>
      <c r="G155" s="375"/>
      <c r="H155" s="375">
        <f>SUM(H99:H154)</f>
        <v>651707.79579226009</v>
      </c>
      <c r="I155" s="375">
        <f>SUM(I99:I154)</f>
        <v>651707.79579226009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view="pageBreakPreview" zoomScale="75" zoomScaleNormal="100" zoomScaleSheetLayoutView="75" workbookViewId="0">
      <selection activeCell="B15" sqref="B1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553589.41331080301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553589.41331080301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666" t="s">
        <v>481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136466.83333333334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2007</v>
      </c>
      <c r="D18" s="515"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 ht="12.5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>G27</f>
        <v>728247.51158298948</v>
      </c>
      <c r="L27" s="519">
        <f t="shared" si="7"/>
        <v>0</v>
      </c>
      <c r="M27" s="518">
        <f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>G28</f>
        <v>688667.94856072206</v>
      </c>
      <c r="L28" s="519">
        <f t="shared" si="7"/>
        <v>0</v>
      </c>
      <c r="M28" s="518">
        <f>H28</f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/>
      </c>
      <c r="C29" s="507">
        <f>IF(D11="","-",+C28+1)</f>
        <v>2018</v>
      </c>
      <c r="D29" s="608">
        <v>4416067.1452695839</v>
      </c>
      <c r="E29" s="609">
        <v>139795.29268292684</v>
      </c>
      <c r="F29" s="608">
        <v>4276271.8525866568</v>
      </c>
      <c r="G29" s="609">
        <v>626063.03376473172</v>
      </c>
      <c r="H29" s="610">
        <v>626063.03376473172</v>
      </c>
      <c r="I29" s="511">
        <f t="shared" si="0"/>
        <v>0</v>
      </c>
      <c r="J29" s="511"/>
      <c r="K29" s="518">
        <f>G29</f>
        <v>626063.03376473172</v>
      </c>
      <c r="L29" s="519">
        <f t="shared" si="7"/>
        <v>0</v>
      </c>
      <c r="M29" s="518">
        <f>H29</f>
        <v>626063.03376473172</v>
      </c>
      <c r="N29" s="514">
        <f t="shared" si="8"/>
        <v>0</v>
      </c>
      <c r="O29" s="514">
        <f t="shared" si="9"/>
        <v>0</v>
      </c>
      <c r="P29" s="272"/>
    </row>
    <row r="30" spans="2:16" ht="12.5">
      <c r="B30" s="195" t="str">
        <f t="shared" si="4"/>
        <v/>
      </c>
      <c r="C30" s="507">
        <f>IF(D11="","-",+C29+1)</f>
        <v>2019</v>
      </c>
      <c r="D30" s="608">
        <v>4276271.8525866568</v>
      </c>
      <c r="E30" s="609">
        <v>133293.18604651163</v>
      </c>
      <c r="F30" s="608">
        <v>4142978.6665401449</v>
      </c>
      <c r="G30" s="609">
        <v>552385.25956304069</v>
      </c>
      <c r="H30" s="610">
        <v>552385.25956304069</v>
      </c>
      <c r="I30" s="511">
        <f t="shared" si="0"/>
        <v>0</v>
      </c>
      <c r="J30" s="511"/>
      <c r="K30" s="518">
        <f>G30</f>
        <v>552385.25956304069</v>
      </c>
      <c r="L30" s="519">
        <f t="shared" ref="L30" si="10">IF(K30&lt;&gt;0,+G30-K30,0)</f>
        <v>0</v>
      </c>
      <c r="M30" s="518">
        <f>H30</f>
        <v>552385.25956304069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2020</v>
      </c>
      <c r="D31" s="608">
        <v>4142978.6665401445</v>
      </c>
      <c r="E31" s="609">
        <v>139795.29268292684</v>
      </c>
      <c r="F31" s="608">
        <v>4003183.3738572178</v>
      </c>
      <c r="G31" s="609">
        <v>657459.85480687371</v>
      </c>
      <c r="H31" s="610">
        <v>657459.85480687371</v>
      </c>
      <c r="I31" s="511">
        <f t="shared" si="0"/>
        <v>0</v>
      </c>
      <c r="J31" s="511"/>
      <c r="K31" s="518">
        <f>G31</f>
        <v>657459.85480687371</v>
      </c>
      <c r="L31" s="519">
        <f t="shared" ref="L31" si="11">IF(K31&lt;&gt;0,+G31-K31,0)</f>
        <v>0</v>
      </c>
      <c r="M31" s="518">
        <f>H31</f>
        <v>657459.85480687371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2021</v>
      </c>
      <c r="D32" s="523">
        <f>IF(F31+SUM(E$17:E31)=D$10,F31,D$10-SUM(E$17:E31))</f>
        <v>4003183.3738572178</v>
      </c>
      <c r="E32" s="522">
        <f>IF(+I14&lt;F31,I14,D32)</f>
        <v>136466.83333333334</v>
      </c>
      <c r="F32" s="523">
        <f t="shared" ref="F32:F48" si="12">+D32-E32</f>
        <v>3866716.5405238844</v>
      </c>
      <c r="G32" s="524">
        <f t="shared" ref="G32:G72" si="13">+I$12*((D32+F32)/2)+E32</f>
        <v>553589.41331080301</v>
      </c>
      <c r="H32" s="491">
        <f t="shared" ref="H32:H72" si="14">+I$13*((D32+F32)/2)+E32</f>
        <v>553589.41331080301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2022</v>
      </c>
      <c r="D33" s="523">
        <f>IF(F32+SUM(E$17:E32)=D$10,F32,D$10-SUM(E$17:E32))</f>
        <v>3866716.5405238844</v>
      </c>
      <c r="E33" s="522">
        <f>IF(+I14&lt;F32,I14,D33)</f>
        <v>136466.83333333334</v>
      </c>
      <c r="F33" s="523">
        <f t="shared" si="12"/>
        <v>3730249.7071905509</v>
      </c>
      <c r="G33" s="524">
        <f t="shared" si="13"/>
        <v>539123.30872989562</v>
      </c>
      <c r="H33" s="491">
        <f t="shared" si="14"/>
        <v>539123.30872989562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2023</v>
      </c>
      <c r="D34" s="523">
        <f>IF(F33+SUM(E$17:E33)=D$10,F33,D$10-SUM(E$17:E33))</f>
        <v>3730249.7071905509</v>
      </c>
      <c r="E34" s="522">
        <f>IF(+I14&lt;F33,I14,D34)</f>
        <v>136466.83333333334</v>
      </c>
      <c r="F34" s="523">
        <f t="shared" si="12"/>
        <v>3593782.8738572174</v>
      </c>
      <c r="G34" s="524">
        <f t="shared" si="13"/>
        <v>524657.20414898824</v>
      </c>
      <c r="H34" s="491">
        <f t="shared" si="14"/>
        <v>524657.20414898824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2024</v>
      </c>
      <c r="D35" s="523">
        <f>IF(F34+SUM(E$17:E34)=D$10,F34,D$10-SUM(E$17:E34))</f>
        <v>3593782.8738572174</v>
      </c>
      <c r="E35" s="522">
        <f>IF(+I14&lt;F34,I14,D35)</f>
        <v>136466.83333333334</v>
      </c>
      <c r="F35" s="523">
        <f t="shared" si="12"/>
        <v>3457316.0405238839</v>
      </c>
      <c r="G35" s="524">
        <f t="shared" si="13"/>
        <v>510191.09956808097</v>
      </c>
      <c r="H35" s="491">
        <f t="shared" si="14"/>
        <v>510191.09956808097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3457316.0405238839</v>
      </c>
      <c r="E36" s="522">
        <f>IF(+I14&lt;F35,I14,D36)</f>
        <v>136466.83333333334</v>
      </c>
      <c r="F36" s="523">
        <f t="shared" si="12"/>
        <v>3320849.2071905504</v>
      </c>
      <c r="G36" s="524">
        <f t="shared" si="13"/>
        <v>495724.99498717359</v>
      </c>
      <c r="H36" s="491">
        <f t="shared" si="14"/>
        <v>495724.99498717359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3320849.2071905504</v>
      </c>
      <c r="E37" s="522">
        <f>IF(+I14&lt;F36,I14,D37)</f>
        <v>136466.83333333334</v>
      </c>
      <c r="F37" s="523">
        <f t="shared" si="12"/>
        <v>3184382.3738572169</v>
      </c>
      <c r="G37" s="524">
        <f t="shared" si="13"/>
        <v>481258.8904062662</v>
      </c>
      <c r="H37" s="491">
        <f t="shared" si="14"/>
        <v>481258.8904062662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3184382.3738572169</v>
      </c>
      <c r="E38" s="522">
        <f>IF(+I14&lt;F37,I14,D38)</f>
        <v>136466.83333333334</v>
      </c>
      <c r="F38" s="523">
        <f t="shared" si="12"/>
        <v>3047915.5405238834</v>
      </c>
      <c r="G38" s="524">
        <f t="shared" si="13"/>
        <v>466792.78582535882</v>
      </c>
      <c r="H38" s="491">
        <f t="shared" si="14"/>
        <v>466792.78582535882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3047915.5405238834</v>
      </c>
      <c r="E39" s="522">
        <f>IF(+I14&lt;F38,I14,D39)</f>
        <v>136466.83333333334</v>
      </c>
      <c r="F39" s="523">
        <f t="shared" si="12"/>
        <v>2911448.7071905499</v>
      </c>
      <c r="G39" s="524">
        <f t="shared" si="13"/>
        <v>452326.68124445155</v>
      </c>
      <c r="H39" s="491">
        <f t="shared" si="14"/>
        <v>452326.68124445155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2911448.7071905499</v>
      </c>
      <c r="E40" s="522">
        <f>IF(+I14&lt;F39,I14,D40)</f>
        <v>136466.83333333334</v>
      </c>
      <c r="F40" s="523">
        <f t="shared" si="12"/>
        <v>2774981.8738572164</v>
      </c>
      <c r="G40" s="524">
        <f t="shared" si="13"/>
        <v>437860.57666354417</v>
      </c>
      <c r="H40" s="491">
        <f t="shared" si="14"/>
        <v>437860.57666354417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2774981.8738572164</v>
      </c>
      <c r="E41" s="522">
        <f>IF(+I14&lt;F40,I14,D41)</f>
        <v>136466.83333333334</v>
      </c>
      <c r="F41" s="523">
        <f t="shared" si="12"/>
        <v>2638515.040523883</v>
      </c>
      <c r="G41" s="524">
        <f t="shared" si="13"/>
        <v>423394.4720826369</v>
      </c>
      <c r="H41" s="491">
        <f t="shared" si="14"/>
        <v>423394.4720826369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2638515.040523883</v>
      </c>
      <c r="E42" s="522">
        <f>IF(+I14&lt;F41,I14,D42)</f>
        <v>136466.83333333334</v>
      </c>
      <c r="F42" s="523">
        <f t="shared" si="12"/>
        <v>2502048.2071905495</v>
      </c>
      <c r="G42" s="524">
        <f t="shared" si="13"/>
        <v>408928.3675017294</v>
      </c>
      <c r="H42" s="491">
        <f t="shared" si="14"/>
        <v>408928.3675017294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2502048.2071905495</v>
      </c>
      <c r="E43" s="522">
        <f>IF(+I14&lt;F42,I14,D43)</f>
        <v>136466.83333333334</v>
      </c>
      <c r="F43" s="523">
        <f t="shared" si="12"/>
        <v>2365581.373857216</v>
      </c>
      <c r="G43" s="524">
        <f t="shared" si="13"/>
        <v>394462.26292082213</v>
      </c>
      <c r="H43" s="491">
        <f t="shared" si="14"/>
        <v>394462.26292082213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2365581.373857216</v>
      </c>
      <c r="E44" s="522">
        <f>IF(+I14&lt;F43,I14,D44)</f>
        <v>136466.83333333334</v>
      </c>
      <c r="F44" s="523">
        <f t="shared" si="12"/>
        <v>2229114.5405238825</v>
      </c>
      <c r="G44" s="524">
        <f t="shared" si="13"/>
        <v>379996.15833991475</v>
      </c>
      <c r="H44" s="491">
        <f t="shared" si="14"/>
        <v>379996.15833991475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2229114.5405238825</v>
      </c>
      <c r="E45" s="522">
        <f>IF(+I14&lt;F44,I14,D45)</f>
        <v>136466.83333333334</v>
      </c>
      <c r="F45" s="523">
        <f t="shared" si="12"/>
        <v>2092647.7071905492</v>
      </c>
      <c r="G45" s="524">
        <f t="shared" si="13"/>
        <v>365530.05375900748</v>
      </c>
      <c r="H45" s="491">
        <f t="shared" si="14"/>
        <v>365530.05375900748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2092647.7071905492</v>
      </c>
      <c r="E46" s="522">
        <f>IF(+I14&lt;F45,I14,D46)</f>
        <v>136466.83333333334</v>
      </c>
      <c r="F46" s="523">
        <f t="shared" si="12"/>
        <v>1956180.873857216</v>
      </c>
      <c r="G46" s="524">
        <f t="shared" si="13"/>
        <v>351063.9491781001</v>
      </c>
      <c r="H46" s="491">
        <f t="shared" si="14"/>
        <v>351063.9491781001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1956180.873857216</v>
      </c>
      <c r="E47" s="522">
        <f>IF(+I14&lt;F46,I14,D47)</f>
        <v>136466.83333333334</v>
      </c>
      <c r="F47" s="523">
        <f t="shared" si="12"/>
        <v>1819714.0405238827</v>
      </c>
      <c r="G47" s="524">
        <f t="shared" si="13"/>
        <v>336597.84459719283</v>
      </c>
      <c r="H47" s="491">
        <f t="shared" si="14"/>
        <v>336597.84459719283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1819714.0405238827</v>
      </c>
      <c r="E48" s="522">
        <f>IF(+I14&lt;F47,I14,D48)</f>
        <v>136466.83333333334</v>
      </c>
      <c r="F48" s="523">
        <f t="shared" si="12"/>
        <v>1683247.2071905495</v>
      </c>
      <c r="G48" s="524">
        <f t="shared" si="13"/>
        <v>322131.74001628545</v>
      </c>
      <c r="H48" s="491">
        <f t="shared" si="14"/>
        <v>322131.74001628545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1683247.2071905495</v>
      </c>
      <c r="E49" s="522">
        <f>IF(+I14&lt;F48,I14,D49)</f>
        <v>136466.83333333334</v>
      </c>
      <c r="F49" s="523">
        <f t="shared" ref="F49:F72" si="15">+D49-E49</f>
        <v>1546780.3738572162</v>
      </c>
      <c r="G49" s="524">
        <f t="shared" si="13"/>
        <v>307665.63543537812</v>
      </c>
      <c r="H49" s="491">
        <f t="shared" si="14"/>
        <v>307665.63543537812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1546780.3738572162</v>
      </c>
      <c r="E50" s="522">
        <f>IF(+I14&lt;F49,I14,D50)</f>
        <v>136466.83333333334</v>
      </c>
      <c r="F50" s="523">
        <f t="shared" si="15"/>
        <v>1410313.540523883</v>
      </c>
      <c r="G50" s="524">
        <f t="shared" si="13"/>
        <v>293199.5308544708</v>
      </c>
      <c r="H50" s="491">
        <f t="shared" si="14"/>
        <v>293199.5308544708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1410313.540523883</v>
      </c>
      <c r="E51" s="522">
        <f>IF(+I14&lt;F50,I14,D51)</f>
        <v>136466.83333333334</v>
      </c>
      <c r="F51" s="523">
        <f t="shared" si="15"/>
        <v>1273846.7071905497</v>
      </c>
      <c r="G51" s="524">
        <f t="shared" si="13"/>
        <v>278733.42627356347</v>
      </c>
      <c r="H51" s="491">
        <f t="shared" si="14"/>
        <v>278733.42627356347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1273846.7071905497</v>
      </c>
      <c r="E52" s="522">
        <f>IF(+I14&lt;F51,I14,D52)</f>
        <v>136466.83333333334</v>
      </c>
      <c r="F52" s="523">
        <f t="shared" si="15"/>
        <v>1137379.8738572164</v>
      </c>
      <c r="G52" s="524">
        <f t="shared" si="13"/>
        <v>264267.32169265614</v>
      </c>
      <c r="H52" s="491">
        <f t="shared" si="14"/>
        <v>264267.32169265614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1137379.8738572164</v>
      </c>
      <c r="E53" s="522">
        <f>IF(+I14&lt;F52,I14,D53)</f>
        <v>136466.83333333334</v>
      </c>
      <c r="F53" s="523">
        <f t="shared" si="15"/>
        <v>1000913.0405238831</v>
      </c>
      <c r="G53" s="524">
        <f t="shared" si="13"/>
        <v>249801.21711174882</v>
      </c>
      <c r="H53" s="491">
        <f t="shared" si="14"/>
        <v>249801.21711174882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1000913.0405238831</v>
      </c>
      <c r="E54" s="522">
        <f>IF(+I14&lt;F53,I14,D54)</f>
        <v>136466.83333333334</v>
      </c>
      <c r="F54" s="523">
        <f t="shared" si="15"/>
        <v>864446.2071905497</v>
      </c>
      <c r="G54" s="524">
        <f t="shared" si="13"/>
        <v>235335.11253084149</v>
      </c>
      <c r="H54" s="491">
        <f t="shared" si="14"/>
        <v>235335.11253084149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864446.2071905497</v>
      </c>
      <c r="E55" s="522">
        <f>IF(+I14&lt;F54,I14,D55)</f>
        <v>136466.83333333334</v>
      </c>
      <c r="F55" s="523">
        <f t="shared" si="15"/>
        <v>727979.37385721633</v>
      </c>
      <c r="G55" s="524">
        <f t="shared" si="13"/>
        <v>220869.00794993411</v>
      </c>
      <c r="H55" s="491">
        <f t="shared" si="14"/>
        <v>220869.00794993411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727979.37385721633</v>
      </c>
      <c r="E56" s="522">
        <f>IF(+I14&lt;F55,I14,D56)</f>
        <v>136466.83333333334</v>
      </c>
      <c r="F56" s="523">
        <f t="shared" si="15"/>
        <v>591512.54052388296</v>
      </c>
      <c r="G56" s="524">
        <f t="shared" si="13"/>
        <v>206402.90336902678</v>
      </c>
      <c r="H56" s="491">
        <f t="shared" si="14"/>
        <v>206402.90336902678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591512.54052388296</v>
      </c>
      <c r="E57" s="522">
        <f>IF(+I14&lt;F56,I14,D57)</f>
        <v>136466.83333333334</v>
      </c>
      <c r="F57" s="523">
        <f t="shared" si="15"/>
        <v>455045.70719054958</v>
      </c>
      <c r="G57" s="524">
        <f t="shared" si="13"/>
        <v>191936.79878811946</v>
      </c>
      <c r="H57" s="491">
        <f t="shared" si="14"/>
        <v>191936.79878811946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455045.70719054958</v>
      </c>
      <c r="E58" s="522">
        <f>IF(+I14&lt;F57,I14,D58)</f>
        <v>136466.83333333334</v>
      </c>
      <c r="F58" s="523">
        <f t="shared" si="15"/>
        <v>318578.87385721621</v>
      </c>
      <c r="G58" s="524">
        <f t="shared" si="13"/>
        <v>177470.6942072121</v>
      </c>
      <c r="H58" s="491">
        <f t="shared" si="14"/>
        <v>177470.6942072121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318578.87385721621</v>
      </c>
      <c r="E59" s="522">
        <f>IF(+I14&lt;F58,I14,D59)</f>
        <v>136466.83333333334</v>
      </c>
      <c r="F59" s="523">
        <f t="shared" si="15"/>
        <v>182112.04052388287</v>
      </c>
      <c r="G59" s="524">
        <f t="shared" si="13"/>
        <v>163004.58962630478</v>
      </c>
      <c r="H59" s="491">
        <f t="shared" si="14"/>
        <v>163004.58962630478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182112.04052388287</v>
      </c>
      <c r="E60" s="522">
        <f>IF(+I14&lt;F59,I14,D60)</f>
        <v>136466.83333333334</v>
      </c>
      <c r="F60" s="523">
        <f t="shared" si="15"/>
        <v>45645.207190549525</v>
      </c>
      <c r="G60" s="524">
        <f t="shared" si="13"/>
        <v>148538.48504539742</v>
      </c>
      <c r="H60" s="491">
        <f t="shared" si="14"/>
        <v>148538.48504539742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45645.207190549525</v>
      </c>
      <c r="E61" s="522">
        <f>IF(+I14&lt;F60,I14,D61)</f>
        <v>45645.207190549525</v>
      </c>
      <c r="F61" s="523">
        <f t="shared" si="15"/>
        <v>0</v>
      </c>
      <c r="G61" s="526">
        <f t="shared" si="13"/>
        <v>48064.50690135474</v>
      </c>
      <c r="H61" s="491">
        <f t="shared" si="14"/>
        <v>48064.50690135474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5731606.9999999981</v>
      </c>
      <c r="F73" s="375"/>
      <c r="G73" s="375">
        <f>SUM(G17:G72)</f>
        <v>19822850.048076794</v>
      </c>
      <c r="H73" s="375">
        <f>SUM(H17:H72)</f>
        <v>19822850.048076794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552385.25956304069</v>
      </c>
      <c r="N87" s="546">
        <f>IF(J92&lt;D11,0,VLOOKUP(J92,C17:O72,11))</f>
        <v>552385.25956304069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589171.26164273242</v>
      </c>
      <c r="N88" s="550">
        <f>IF(J92&lt;D11,0,VLOOKUP(J92,C99:P154,7))</f>
        <v>589171.26164273242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36786.002079691738</v>
      </c>
      <c r="N89" s="555">
        <f>+N88-N87</f>
        <v>36786.002079691738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133293.18604651163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20">+I99-H99</f>
        <v>0</v>
      </c>
      <c r="K99" s="514"/>
      <c r="L99" s="512">
        <f>K17</f>
        <v>0</v>
      </c>
      <c r="M99" s="513">
        <f t="shared" ref="M99:M130" si="21">IF(L99&lt;&gt;0,+H99-L99,0)</f>
        <v>0</v>
      </c>
      <c r="N99" s="512">
        <f>M17</f>
        <v>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20"/>
        <v>0</v>
      </c>
      <c r="K100" s="514"/>
      <c r="L100" s="518">
        <v>622381</v>
      </c>
      <c r="M100" s="514">
        <f t="shared" si="21"/>
        <v>0</v>
      </c>
      <c r="N100" s="518">
        <v>622381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4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20"/>
        <v>0</v>
      </c>
      <c r="K101" s="514"/>
      <c r="L101" s="518">
        <v>687928</v>
      </c>
      <c r="M101" s="514">
        <f t="shared" si="21"/>
        <v>0</v>
      </c>
      <c r="N101" s="518">
        <v>687928</v>
      </c>
      <c r="O101" s="514">
        <f t="shared" si="22"/>
        <v>0</v>
      </c>
      <c r="P101" s="514">
        <f>+O101-M101</f>
        <v>0</v>
      </c>
      <c r="Q101" s="269"/>
    </row>
    <row r="102" spans="1:17" ht="12.5">
      <c r="B102" s="195" t="str">
        <f t="shared" si="24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20"/>
        <v>0</v>
      </c>
      <c r="K102" s="514"/>
      <c r="L102" s="518">
        <f t="shared" ref="L102:L107" si="25">H102</f>
        <v>620529.72613879445</v>
      </c>
      <c r="M102" s="519">
        <f t="shared" si="21"/>
        <v>0</v>
      </c>
      <c r="N102" s="518">
        <f t="shared" ref="N102:N107" si="26">I102</f>
        <v>620529.72613879445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4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20"/>
        <v>0</v>
      </c>
      <c r="K103" s="514"/>
      <c r="L103" s="518">
        <f t="shared" si="25"/>
        <v>669658.98198518401</v>
      </c>
      <c r="M103" s="519">
        <f t="shared" si="21"/>
        <v>0</v>
      </c>
      <c r="N103" s="518">
        <f t="shared" si="26"/>
        <v>669658.98198518401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4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20"/>
        <v>0</v>
      </c>
      <c r="K104" s="514"/>
      <c r="L104" s="518">
        <f t="shared" si="25"/>
        <v>602110.60067638115</v>
      </c>
      <c r="M104" s="519">
        <f t="shared" si="21"/>
        <v>0</v>
      </c>
      <c r="N104" s="518">
        <f t="shared" si="26"/>
        <v>602110.60067638115</v>
      </c>
      <c r="O104" s="514">
        <f t="shared" si="22"/>
        <v>0</v>
      </c>
      <c r="P104" s="514">
        <f t="shared" si="23"/>
        <v>0</v>
      </c>
      <c r="Q104" s="269"/>
    </row>
    <row r="105" spans="1:17" ht="12.5">
      <c r="B105" s="195" t="str">
        <f t="shared" si="24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20"/>
        <v>0</v>
      </c>
      <c r="K105" s="514"/>
      <c r="L105" s="518">
        <f t="shared" si="25"/>
        <v>577567.99892876786</v>
      </c>
      <c r="M105" s="519">
        <f t="shared" si="21"/>
        <v>0</v>
      </c>
      <c r="N105" s="518">
        <f t="shared" si="26"/>
        <v>577567.99892876786</v>
      </c>
      <c r="O105" s="514">
        <f t="shared" si="22"/>
        <v>0</v>
      </c>
      <c r="P105" s="514">
        <f t="shared" si="23"/>
        <v>0</v>
      </c>
      <c r="Q105" s="269"/>
    </row>
    <row r="106" spans="1:17" ht="12.5">
      <c r="B106" s="195" t="str">
        <f t="shared" si="24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25"/>
        <v>525952.28345826664</v>
      </c>
      <c r="M106" s="519">
        <f t="shared" ref="M106:M111" si="27">IF(L106&lt;&gt;0,+H106-L106,0)</f>
        <v>0</v>
      </c>
      <c r="N106" s="518">
        <f t="shared" si="26"/>
        <v>525952.28345826664</v>
      </c>
      <c r="O106" s="514">
        <f t="shared" ref="O106:O111" si="28">IF(N106&lt;&gt;0,+I106-N106,0)</f>
        <v>0</v>
      </c>
      <c r="P106" s="514">
        <f t="shared" ref="P106:P111" si="29">+O106-M106</f>
        <v>0</v>
      </c>
      <c r="Q106" s="269"/>
    </row>
    <row r="107" spans="1:17" ht="12.5">
      <c r="B107" s="195" t="str">
        <f t="shared" si="24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25"/>
        <v>807453.34332208754</v>
      </c>
      <c r="M107" s="519">
        <f t="shared" si="27"/>
        <v>0</v>
      </c>
      <c r="N107" s="518">
        <f t="shared" si="26"/>
        <v>807453.34332208754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4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20"/>
        <v>0</v>
      </c>
      <c r="K108" s="514"/>
      <c r="L108" s="518">
        <f>H108</f>
        <v>768962.15760486678</v>
      </c>
      <c r="M108" s="519">
        <f t="shared" si="27"/>
        <v>0</v>
      </c>
      <c r="N108" s="518">
        <f>I108</f>
        <v>768962.15760486678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4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20"/>
        <v>0</v>
      </c>
      <c r="K109" s="514"/>
      <c r="L109" s="518">
        <f>H109</f>
        <v>725534.65238617209</v>
      </c>
      <c r="M109" s="519">
        <f t="shared" si="27"/>
        <v>0</v>
      </c>
      <c r="N109" s="518">
        <f>I109</f>
        <v>725534.65238617209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4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20"/>
        <v>0</v>
      </c>
      <c r="K110" s="514"/>
      <c r="L110" s="518">
        <f>H110</f>
        <v>686766.02979709371</v>
      </c>
      <c r="M110" s="519">
        <f t="shared" si="27"/>
        <v>0</v>
      </c>
      <c r="N110" s="518">
        <f>I110</f>
        <v>686766.02979709371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24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20"/>
        <v>0</v>
      </c>
      <c r="K111" s="514"/>
      <c r="L111" s="518">
        <f>H111</f>
        <v>600473.20188958384</v>
      </c>
      <c r="M111" s="519">
        <f t="shared" si="27"/>
        <v>0</v>
      </c>
      <c r="N111" s="518">
        <f>I111</f>
        <v>600473.20188958384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24"/>
        <v/>
      </c>
      <c r="C112" s="507">
        <f>IF(D93="","-",+C111+1)</f>
        <v>2019</v>
      </c>
      <c r="D112" s="374">
        <f>IF(F111+SUM(E$99:E111)=D$92,F111,D$92-SUM(E$99:E111))</f>
        <v>4325575.4786029179</v>
      </c>
      <c r="E112" s="522">
        <f>IF(+J96&lt;F111,J96,D112)</f>
        <v>133293.18604651163</v>
      </c>
      <c r="F112" s="523">
        <f t="shared" ref="F112:F130" si="30">+D112-E112</f>
        <v>4192282.292556406</v>
      </c>
      <c r="G112" s="523">
        <f t="shared" ref="G112:G130" si="31">+(F112+D112)/2</f>
        <v>4258928.8855796624</v>
      </c>
      <c r="H112" s="526">
        <f>+J$94*G112+E112</f>
        <v>589171.26164273242</v>
      </c>
      <c r="I112" s="577">
        <f>+J$95*G112+E112</f>
        <v>589171.26164273242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4"/>
        <v/>
      </c>
      <c r="C113" s="507">
        <f>IF(D93="","-",+C112+1)</f>
        <v>2020</v>
      </c>
      <c r="D113" s="374">
        <f>IF(F112+SUM(E$99:E112)=D$92,F112,D$92-SUM(E$99:E112))</f>
        <v>4192282.292556406</v>
      </c>
      <c r="E113" s="522">
        <f>IF(+J96&lt;F112,J96,D113)</f>
        <v>133293.18604651163</v>
      </c>
      <c r="F113" s="523">
        <f t="shared" si="30"/>
        <v>4058989.1065098941</v>
      </c>
      <c r="G113" s="523">
        <f t="shared" si="31"/>
        <v>4125635.6995331501</v>
      </c>
      <c r="H113" s="526">
        <f t="shared" ref="H113:H154" si="32">+J$94*G113+E113</f>
        <v>574903.48615798098</v>
      </c>
      <c r="I113" s="577">
        <f t="shared" ref="I113:I154" si="33">+J$95*G113+E113</f>
        <v>574903.48615798098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4"/>
        <v/>
      </c>
      <c r="C114" s="507">
        <f>IF(D93="","-",+C113+1)</f>
        <v>2021</v>
      </c>
      <c r="D114" s="374">
        <f>IF(F113+SUM(E$99:E113)=D$92,F113,D$92-SUM(E$99:E113))</f>
        <v>4058989.1065098941</v>
      </c>
      <c r="E114" s="522">
        <f>IF(+J96&lt;F113,J96,D114)</f>
        <v>133293.18604651163</v>
      </c>
      <c r="F114" s="523">
        <f t="shared" si="30"/>
        <v>3925695.9204633823</v>
      </c>
      <c r="G114" s="523">
        <f t="shared" si="31"/>
        <v>3992342.5134866382</v>
      </c>
      <c r="H114" s="526">
        <f t="shared" si="32"/>
        <v>560635.71067322954</v>
      </c>
      <c r="I114" s="577">
        <f t="shared" si="33"/>
        <v>560635.71067322954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4"/>
        <v/>
      </c>
      <c r="C115" s="507">
        <f>IF(D93="","-",+C114+1)</f>
        <v>2022</v>
      </c>
      <c r="D115" s="374">
        <f>IF(F114+SUM(E$99:E114)=D$92,F114,D$92-SUM(E$99:E114))</f>
        <v>3925695.9204633823</v>
      </c>
      <c r="E115" s="522">
        <f>IF(+J96&lt;F114,J96,D115)</f>
        <v>133293.18604651163</v>
      </c>
      <c r="F115" s="523">
        <f t="shared" si="30"/>
        <v>3792402.7344168704</v>
      </c>
      <c r="G115" s="523">
        <f t="shared" si="31"/>
        <v>3859049.3274401263</v>
      </c>
      <c r="H115" s="526">
        <f t="shared" si="32"/>
        <v>546367.93518847832</v>
      </c>
      <c r="I115" s="577">
        <f t="shared" si="33"/>
        <v>546367.93518847832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4"/>
        <v/>
      </c>
      <c r="C116" s="507">
        <f>IF(D93="","-",+C115+1)</f>
        <v>2023</v>
      </c>
      <c r="D116" s="374">
        <f>IF(F115+SUM(E$99:E115)=D$92,F115,D$92-SUM(E$99:E115))</f>
        <v>3792402.7344168704</v>
      </c>
      <c r="E116" s="522">
        <f>IF(+J96&lt;F115,J96,D116)</f>
        <v>133293.18604651163</v>
      </c>
      <c r="F116" s="523">
        <f t="shared" si="30"/>
        <v>3659109.5483703585</v>
      </c>
      <c r="G116" s="523">
        <f t="shared" si="31"/>
        <v>3725756.1413936145</v>
      </c>
      <c r="H116" s="526">
        <f t="shared" si="32"/>
        <v>532100.15970372688</v>
      </c>
      <c r="I116" s="577">
        <f t="shared" si="33"/>
        <v>532100.15970372688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4"/>
        <v/>
      </c>
      <c r="C117" s="507">
        <f>IF(D93="","-",+C116+1)</f>
        <v>2024</v>
      </c>
      <c r="D117" s="374">
        <f>IF(F116+SUM(E$99:E116)=D$92,F116,D$92-SUM(E$99:E116))</f>
        <v>3659109.5483703585</v>
      </c>
      <c r="E117" s="522">
        <f>IF(+J96&lt;F116,J96,D117)</f>
        <v>133293.18604651163</v>
      </c>
      <c r="F117" s="523">
        <f t="shared" si="30"/>
        <v>3525816.3623238467</v>
      </c>
      <c r="G117" s="523">
        <f t="shared" si="31"/>
        <v>3592462.9553471026</v>
      </c>
      <c r="H117" s="526">
        <f t="shared" si="32"/>
        <v>517832.38421897561</v>
      </c>
      <c r="I117" s="577">
        <f t="shared" si="33"/>
        <v>517832.38421897561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4"/>
        <v/>
      </c>
      <c r="C118" s="507">
        <f>IF(D93="","-",+C117+1)</f>
        <v>2025</v>
      </c>
      <c r="D118" s="374">
        <f>IF(F117+SUM(E$99:E117)=D$92,F117,D$92-SUM(E$99:E117))</f>
        <v>3525816.3623238467</v>
      </c>
      <c r="E118" s="522">
        <f>IF(+J96&lt;F117,J96,D118)</f>
        <v>133293.18604651163</v>
      </c>
      <c r="F118" s="523">
        <f t="shared" si="30"/>
        <v>3392523.1762773348</v>
      </c>
      <c r="G118" s="523">
        <f t="shared" si="31"/>
        <v>3459169.7693005907</v>
      </c>
      <c r="H118" s="526">
        <f t="shared" si="32"/>
        <v>503564.60873422428</v>
      </c>
      <c r="I118" s="577">
        <f t="shared" si="33"/>
        <v>503564.60873422428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4"/>
        <v/>
      </c>
      <c r="C119" s="507">
        <f>IF(D93="","-",+C118+1)</f>
        <v>2026</v>
      </c>
      <c r="D119" s="374">
        <f>IF(F118+SUM(E$99:E118)=D$92,F118,D$92-SUM(E$99:E118))</f>
        <v>3392523.1762773348</v>
      </c>
      <c r="E119" s="522">
        <f>IF(+J96&lt;F118,J96,D119)</f>
        <v>133293.18604651163</v>
      </c>
      <c r="F119" s="523">
        <f t="shared" si="30"/>
        <v>3259229.9902308229</v>
      </c>
      <c r="G119" s="523">
        <f t="shared" si="31"/>
        <v>3325876.5832540789</v>
      </c>
      <c r="H119" s="526">
        <f t="shared" si="32"/>
        <v>489296.8332494729</v>
      </c>
      <c r="I119" s="577">
        <f t="shared" si="33"/>
        <v>489296.8332494729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4"/>
        <v/>
      </c>
      <c r="C120" s="507">
        <f>IF(D93="","-",+C119+1)</f>
        <v>2027</v>
      </c>
      <c r="D120" s="374">
        <f>IF(F119+SUM(E$99:E119)=D$92,F119,D$92-SUM(E$99:E119))</f>
        <v>3259229.9902308229</v>
      </c>
      <c r="E120" s="522">
        <f>IF(+J96&lt;F119,J96,D120)</f>
        <v>133293.18604651163</v>
      </c>
      <c r="F120" s="523">
        <f t="shared" si="30"/>
        <v>3125936.8041843111</v>
      </c>
      <c r="G120" s="523">
        <f t="shared" si="31"/>
        <v>3192583.397207567</v>
      </c>
      <c r="H120" s="526">
        <f t="shared" si="32"/>
        <v>475029.05776472157</v>
      </c>
      <c r="I120" s="577">
        <f t="shared" si="33"/>
        <v>475029.05776472157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4"/>
        <v/>
      </c>
      <c r="C121" s="507">
        <f>IF(D93="","-",+C120+1)</f>
        <v>2028</v>
      </c>
      <c r="D121" s="374">
        <f>IF(F120+SUM(E$99:E120)=D$92,F120,D$92-SUM(E$99:E120))</f>
        <v>3125936.8041843111</v>
      </c>
      <c r="E121" s="522">
        <f>IF(+J96&lt;F120,J96,D121)</f>
        <v>133293.18604651163</v>
      </c>
      <c r="F121" s="523">
        <f t="shared" si="30"/>
        <v>2992643.6181377992</v>
      </c>
      <c r="G121" s="523">
        <f t="shared" si="31"/>
        <v>3059290.2111610551</v>
      </c>
      <c r="H121" s="526">
        <f t="shared" si="32"/>
        <v>460761.28227997024</v>
      </c>
      <c r="I121" s="577">
        <f t="shared" si="33"/>
        <v>460761.28227997024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4"/>
        <v/>
      </c>
      <c r="C122" s="507">
        <f>IF(D93="","-",+C121+1)</f>
        <v>2029</v>
      </c>
      <c r="D122" s="374">
        <f>IF(F121+SUM(E$99:E121)=D$92,F121,D$92-SUM(E$99:E121))</f>
        <v>2992643.6181377992</v>
      </c>
      <c r="E122" s="522">
        <f>IF(+J96&lt;F121,J96,D122)</f>
        <v>133293.18604651163</v>
      </c>
      <c r="F122" s="523">
        <f t="shared" si="30"/>
        <v>2859350.4320912873</v>
      </c>
      <c r="G122" s="523">
        <f t="shared" si="31"/>
        <v>2925997.0251145433</v>
      </c>
      <c r="H122" s="526">
        <f t="shared" si="32"/>
        <v>446493.50679521891</v>
      </c>
      <c r="I122" s="577">
        <f t="shared" si="33"/>
        <v>446493.50679521891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4"/>
        <v/>
      </c>
      <c r="C123" s="507">
        <f>IF(D93="","-",+C122+1)</f>
        <v>2030</v>
      </c>
      <c r="D123" s="374">
        <f>IF(F122+SUM(E$99:E122)=D$92,F122,D$92-SUM(E$99:E122))</f>
        <v>2859350.4320912873</v>
      </c>
      <c r="E123" s="522">
        <f>IF(+J96&lt;F122,J96,D123)</f>
        <v>133293.18604651163</v>
      </c>
      <c r="F123" s="523">
        <f t="shared" si="30"/>
        <v>2726057.2460447755</v>
      </c>
      <c r="G123" s="523">
        <f t="shared" si="31"/>
        <v>2792703.8390680314</v>
      </c>
      <c r="H123" s="526">
        <f t="shared" si="32"/>
        <v>432225.73131046758</v>
      </c>
      <c r="I123" s="577">
        <f t="shared" si="33"/>
        <v>432225.73131046758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4"/>
        <v/>
      </c>
      <c r="C124" s="507">
        <f>IF(D93="","-",+C123+1)</f>
        <v>2031</v>
      </c>
      <c r="D124" s="374">
        <f>IF(F123+SUM(E$99:E123)=D$92,F123,D$92-SUM(E$99:E123))</f>
        <v>2726057.2460447755</v>
      </c>
      <c r="E124" s="522">
        <f>IF(+J96&lt;F123,J96,D124)</f>
        <v>133293.18604651163</v>
      </c>
      <c r="F124" s="523">
        <f t="shared" si="30"/>
        <v>2592764.0599982636</v>
      </c>
      <c r="G124" s="523">
        <f t="shared" si="31"/>
        <v>2659410.6530215195</v>
      </c>
      <c r="H124" s="526">
        <f t="shared" si="32"/>
        <v>417957.9558257162</v>
      </c>
      <c r="I124" s="577">
        <f t="shared" si="33"/>
        <v>417957.9558257162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4"/>
        <v/>
      </c>
      <c r="C125" s="507">
        <f>IF(D93="","-",+C124+1)</f>
        <v>2032</v>
      </c>
      <c r="D125" s="374">
        <f>IF(F124+SUM(E$99:E124)=D$92,F124,D$92-SUM(E$99:E124))</f>
        <v>2592764.0599982636</v>
      </c>
      <c r="E125" s="522">
        <f>IF(+J96&lt;F124,J96,D125)</f>
        <v>133293.18604651163</v>
      </c>
      <c r="F125" s="523">
        <f t="shared" si="30"/>
        <v>2459470.8739517517</v>
      </c>
      <c r="G125" s="523">
        <f t="shared" si="31"/>
        <v>2526117.4669750077</v>
      </c>
      <c r="H125" s="526">
        <f t="shared" si="32"/>
        <v>403690.18034096487</v>
      </c>
      <c r="I125" s="577">
        <f t="shared" si="33"/>
        <v>403690.18034096487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4"/>
        <v/>
      </c>
      <c r="C126" s="507">
        <f>IF(D93="","-",+C125+1)</f>
        <v>2033</v>
      </c>
      <c r="D126" s="374">
        <f>IF(F125+SUM(E$99:E125)=D$92,F125,D$92-SUM(E$99:E125))</f>
        <v>2459470.8739517517</v>
      </c>
      <c r="E126" s="522">
        <f>IF(+J96&lt;F125,J96,D126)</f>
        <v>133293.18604651163</v>
      </c>
      <c r="F126" s="523">
        <f t="shared" si="30"/>
        <v>2326177.6879052399</v>
      </c>
      <c r="G126" s="523">
        <f t="shared" si="31"/>
        <v>2392824.2809284958</v>
      </c>
      <c r="H126" s="526">
        <f t="shared" si="32"/>
        <v>389422.40485621354</v>
      </c>
      <c r="I126" s="577">
        <f t="shared" si="33"/>
        <v>389422.40485621354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4"/>
        <v/>
      </c>
      <c r="C127" s="507">
        <f>IF(D93="","-",+C126+1)</f>
        <v>2034</v>
      </c>
      <c r="D127" s="374">
        <f>IF(F126+SUM(E$99:E126)=D$92,F126,D$92-SUM(E$99:E126))</f>
        <v>2326177.6879052399</v>
      </c>
      <c r="E127" s="522">
        <f>IF(+J96&lt;F126,J96,D127)</f>
        <v>133293.18604651163</v>
      </c>
      <c r="F127" s="523">
        <f t="shared" si="30"/>
        <v>2192884.501858728</v>
      </c>
      <c r="G127" s="523">
        <f t="shared" si="31"/>
        <v>2259531.0948819839</v>
      </c>
      <c r="H127" s="526">
        <f t="shared" si="32"/>
        <v>375154.62937146222</v>
      </c>
      <c r="I127" s="577">
        <f t="shared" si="33"/>
        <v>375154.62937146222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4"/>
        <v/>
      </c>
      <c r="C128" s="507">
        <f>IF(D93="","-",+C127+1)</f>
        <v>2035</v>
      </c>
      <c r="D128" s="374">
        <f>IF(F127+SUM(E$99:E127)=D$92,F127,D$92-SUM(E$99:E127))</f>
        <v>2192884.501858728</v>
      </c>
      <c r="E128" s="522">
        <f>IF(+J96&lt;F127,J96,D128)</f>
        <v>133293.18604651163</v>
      </c>
      <c r="F128" s="523">
        <f t="shared" si="30"/>
        <v>2059591.3158122164</v>
      </c>
      <c r="G128" s="523">
        <f t="shared" si="31"/>
        <v>2126237.9088354721</v>
      </c>
      <c r="H128" s="526">
        <f t="shared" si="32"/>
        <v>360886.85388671083</v>
      </c>
      <c r="I128" s="577">
        <f t="shared" si="33"/>
        <v>360886.85388671083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4"/>
        <v/>
      </c>
      <c r="C129" s="507">
        <f>IF(D93="","-",+C128+1)</f>
        <v>2036</v>
      </c>
      <c r="D129" s="374">
        <f>IF(F128+SUM(E$99:E128)=D$92,F128,D$92-SUM(E$99:E128))</f>
        <v>2059591.3158122164</v>
      </c>
      <c r="E129" s="522">
        <f>IF(+J96&lt;F128,J96,D129)</f>
        <v>133293.18604651163</v>
      </c>
      <c r="F129" s="523">
        <f t="shared" si="30"/>
        <v>1926298.1297657047</v>
      </c>
      <c r="G129" s="523">
        <f t="shared" si="31"/>
        <v>1992944.7227889607</v>
      </c>
      <c r="H129" s="526">
        <f t="shared" si="32"/>
        <v>346619.07840195962</v>
      </c>
      <c r="I129" s="577">
        <f t="shared" si="33"/>
        <v>346619.07840195962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4"/>
        <v/>
      </c>
      <c r="C130" s="507">
        <f>IF(D93="","-",+C129+1)</f>
        <v>2037</v>
      </c>
      <c r="D130" s="374">
        <f>IF(F129+SUM(E$99:E129)=D$92,F129,D$92-SUM(E$99:E129))</f>
        <v>1926298.1297657047</v>
      </c>
      <c r="E130" s="522">
        <f>IF(+J96&lt;F129,J96,D130)</f>
        <v>133293.18604651163</v>
      </c>
      <c r="F130" s="523">
        <f t="shared" si="30"/>
        <v>1793004.9437191931</v>
      </c>
      <c r="G130" s="523">
        <f t="shared" si="31"/>
        <v>1859651.5367424488</v>
      </c>
      <c r="H130" s="526">
        <f t="shared" si="32"/>
        <v>332351.30291720823</v>
      </c>
      <c r="I130" s="577">
        <f t="shared" si="33"/>
        <v>332351.30291720823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4"/>
        <v/>
      </c>
      <c r="C131" s="507">
        <f>IF(D93="","-",+C130+1)</f>
        <v>2038</v>
      </c>
      <c r="D131" s="374">
        <f>IF(F130+SUM(E$99:E130)=D$92,F130,D$92-SUM(E$99:E130))</f>
        <v>1793004.9437191931</v>
      </c>
      <c r="E131" s="522">
        <f>IF(+J96&lt;F130,J96,D131)</f>
        <v>133293.18604651163</v>
      </c>
      <c r="F131" s="523">
        <f t="shared" ref="F131:F154" si="34">+D131-E131</f>
        <v>1659711.7576726815</v>
      </c>
      <c r="G131" s="523">
        <f t="shared" ref="G131:G154" si="35">+(F131+D131)/2</f>
        <v>1726358.3506959374</v>
      </c>
      <c r="H131" s="526">
        <f t="shared" si="32"/>
        <v>318083.52743245696</v>
      </c>
      <c r="I131" s="577">
        <f t="shared" si="33"/>
        <v>318083.52743245696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4"/>
        <v/>
      </c>
      <c r="C132" s="507">
        <f>IF(D93="","-",+C131+1)</f>
        <v>2039</v>
      </c>
      <c r="D132" s="374">
        <f>IF(F131+SUM(E$99:E131)=D$92,F131,D$92-SUM(E$99:E131))</f>
        <v>1659711.7576726815</v>
      </c>
      <c r="E132" s="522">
        <f>IF(+J96&lt;F131,J96,D132)</f>
        <v>133293.18604651163</v>
      </c>
      <c r="F132" s="523">
        <f t="shared" si="34"/>
        <v>1526418.5716261698</v>
      </c>
      <c r="G132" s="523">
        <f t="shared" si="35"/>
        <v>1593065.1646494255</v>
      </c>
      <c r="H132" s="526">
        <f t="shared" si="32"/>
        <v>303815.75194770563</v>
      </c>
      <c r="I132" s="577">
        <f t="shared" si="33"/>
        <v>303815.75194770563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4"/>
        <v/>
      </c>
      <c r="C133" s="507">
        <f>IF(D93="","-",+C132+1)</f>
        <v>2040</v>
      </c>
      <c r="D133" s="374">
        <f>IF(F132+SUM(E$99:E132)=D$92,F132,D$92-SUM(E$99:E132))</f>
        <v>1526418.5716261698</v>
      </c>
      <c r="E133" s="522">
        <f>IF(+J96&lt;F132,J96,D133)</f>
        <v>133293.18604651163</v>
      </c>
      <c r="F133" s="523">
        <f t="shared" si="34"/>
        <v>1393125.3855796582</v>
      </c>
      <c r="G133" s="523">
        <f t="shared" si="35"/>
        <v>1459771.9786029141</v>
      </c>
      <c r="H133" s="526">
        <f t="shared" si="32"/>
        <v>289547.97646295431</v>
      </c>
      <c r="I133" s="577">
        <f t="shared" si="33"/>
        <v>289547.97646295431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4"/>
        <v/>
      </c>
      <c r="C134" s="507">
        <f>IF(D93="","-",+C133+1)</f>
        <v>2041</v>
      </c>
      <c r="D134" s="374">
        <f>IF(F133+SUM(E$99:E133)=D$92,F133,D$92-SUM(E$99:E133))</f>
        <v>1393125.3855796582</v>
      </c>
      <c r="E134" s="522">
        <f>IF(+J96&lt;F133,J96,D134)</f>
        <v>133293.18604651163</v>
      </c>
      <c r="F134" s="523">
        <f t="shared" si="34"/>
        <v>1259832.1995331466</v>
      </c>
      <c r="G134" s="523">
        <f t="shared" si="35"/>
        <v>1326478.7925564023</v>
      </c>
      <c r="H134" s="526">
        <f t="shared" si="32"/>
        <v>275280.20097820298</v>
      </c>
      <c r="I134" s="577">
        <f t="shared" si="33"/>
        <v>275280.20097820298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4"/>
        <v/>
      </c>
      <c r="C135" s="507">
        <f>IF(D93="","-",+C134+1)</f>
        <v>2042</v>
      </c>
      <c r="D135" s="374">
        <f>IF(F134+SUM(E$99:E134)=D$92,F134,D$92-SUM(E$99:E134))</f>
        <v>1259832.1995331466</v>
      </c>
      <c r="E135" s="522">
        <f>IF(+J96&lt;F134,J96,D135)</f>
        <v>133293.18604651163</v>
      </c>
      <c r="F135" s="523">
        <f t="shared" si="34"/>
        <v>1126539.0134866349</v>
      </c>
      <c r="G135" s="523">
        <f t="shared" si="35"/>
        <v>1193185.6065098909</v>
      </c>
      <c r="H135" s="526">
        <f t="shared" si="32"/>
        <v>261012.42549345171</v>
      </c>
      <c r="I135" s="577">
        <f t="shared" si="33"/>
        <v>261012.42549345171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4"/>
        <v/>
      </c>
      <c r="C136" s="507">
        <f>IF(D93="","-",+C135+1)</f>
        <v>2043</v>
      </c>
      <c r="D136" s="374">
        <f>IF(F135+SUM(E$99:E135)=D$92,F135,D$92-SUM(E$99:E135))</f>
        <v>1126539.0134866349</v>
      </c>
      <c r="E136" s="522">
        <f>IF(+J96&lt;F135,J96,D136)</f>
        <v>133293.18604651163</v>
      </c>
      <c r="F136" s="523">
        <f t="shared" si="34"/>
        <v>993245.82744012331</v>
      </c>
      <c r="G136" s="523">
        <f t="shared" si="35"/>
        <v>1059892.420463379</v>
      </c>
      <c r="H136" s="526">
        <f t="shared" si="32"/>
        <v>246744.65000870035</v>
      </c>
      <c r="I136" s="577">
        <f t="shared" si="33"/>
        <v>246744.65000870035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4"/>
        <v/>
      </c>
      <c r="C137" s="507">
        <f>IF(D93="","-",+C136+1)</f>
        <v>2044</v>
      </c>
      <c r="D137" s="374">
        <f>IF(F136+SUM(E$99:E136)=D$92,F136,D$92-SUM(E$99:E136))</f>
        <v>993245.82744012331</v>
      </c>
      <c r="E137" s="522">
        <f>IF(+J96&lt;F136,J96,D137)</f>
        <v>133293.18604651163</v>
      </c>
      <c r="F137" s="523">
        <f t="shared" si="34"/>
        <v>859952.64139361167</v>
      </c>
      <c r="G137" s="523">
        <f t="shared" si="35"/>
        <v>926599.23441686749</v>
      </c>
      <c r="H137" s="526">
        <f t="shared" si="32"/>
        <v>232476.87452394905</v>
      </c>
      <c r="I137" s="577">
        <f t="shared" si="33"/>
        <v>232476.87452394905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4"/>
        <v/>
      </c>
      <c r="C138" s="507">
        <f>IF(D93="","-",+C137+1)</f>
        <v>2045</v>
      </c>
      <c r="D138" s="374">
        <f>IF(F137+SUM(E$99:E137)=D$92,F137,D$92-SUM(E$99:E137))</f>
        <v>859952.64139361167</v>
      </c>
      <c r="E138" s="522">
        <f>IF(+J96&lt;F137,J96,D138)</f>
        <v>133293.18604651163</v>
      </c>
      <c r="F138" s="523">
        <f t="shared" si="34"/>
        <v>726659.45534710004</v>
      </c>
      <c r="G138" s="523">
        <f t="shared" si="35"/>
        <v>793306.04837035586</v>
      </c>
      <c r="H138" s="526">
        <f t="shared" si="32"/>
        <v>218209.09903919772</v>
      </c>
      <c r="I138" s="577">
        <f t="shared" si="33"/>
        <v>218209.09903919772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4"/>
        <v/>
      </c>
      <c r="C139" s="507">
        <f>IF(D93="","-",+C138+1)</f>
        <v>2046</v>
      </c>
      <c r="D139" s="374">
        <f>IF(F138+SUM(E$99:E138)=D$92,F138,D$92-SUM(E$99:E138))</f>
        <v>726659.45534710004</v>
      </c>
      <c r="E139" s="522">
        <f>IF(+J96&lt;F138,J96,D139)</f>
        <v>133293.18604651163</v>
      </c>
      <c r="F139" s="523">
        <f t="shared" si="34"/>
        <v>593366.26930058841</v>
      </c>
      <c r="G139" s="523">
        <f t="shared" si="35"/>
        <v>660012.86232384422</v>
      </c>
      <c r="H139" s="526">
        <f t="shared" si="32"/>
        <v>203941.32355444643</v>
      </c>
      <c r="I139" s="577">
        <f t="shared" si="33"/>
        <v>203941.32355444643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4"/>
        <v/>
      </c>
      <c r="C140" s="507">
        <f>IF(D93="","-",+C139+1)</f>
        <v>2047</v>
      </c>
      <c r="D140" s="374">
        <f>IF(F139+SUM(E$99:E139)=D$92,F139,D$92-SUM(E$99:E139))</f>
        <v>593366.26930058841</v>
      </c>
      <c r="E140" s="522">
        <f>IF(+J96&lt;F139,J96,D140)</f>
        <v>133293.18604651163</v>
      </c>
      <c r="F140" s="523">
        <f t="shared" si="34"/>
        <v>460073.08325407677</v>
      </c>
      <c r="G140" s="523">
        <f t="shared" si="35"/>
        <v>526719.67627733259</v>
      </c>
      <c r="H140" s="526">
        <f t="shared" si="32"/>
        <v>189673.54806969513</v>
      </c>
      <c r="I140" s="577">
        <f t="shared" si="33"/>
        <v>189673.54806969513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4"/>
        <v/>
      </c>
      <c r="C141" s="507">
        <f>IF(D93="","-",+C140+1)</f>
        <v>2048</v>
      </c>
      <c r="D141" s="374">
        <f>IF(F140+SUM(E$99:E140)=D$92,F140,D$92-SUM(E$99:E140))</f>
        <v>460073.08325407677</v>
      </c>
      <c r="E141" s="522">
        <f>IF(+J96&lt;F140,J96,D141)</f>
        <v>133293.18604651163</v>
      </c>
      <c r="F141" s="523">
        <f t="shared" si="34"/>
        <v>326779.89720756514</v>
      </c>
      <c r="G141" s="523">
        <f t="shared" si="35"/>
        <v>393426.49023082096</v>
      </c>
      <c r="H141" s="526">
        <f t="shared" si="32"/>
        <v>175405.7725849438</v>
      </c>
      <c r="I141" s="577">
        <f t="shared" si="33"/>
        <v>175405.7725849438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4"/>
        <v/>
      </c>
      <c r="C142" s="507">
        <f>IF(D93="","-",+C141+1)</f>
        <v>2049</v>
      </c>
      <c r="D142" s="374">
        <f>IF(F141+SUM(E$99:E141)=D$92,F141,D$92-SUM(E$99:E141))</f>
        <v>326779.89720756514</v>
      </c>
      <c r="E142" s="522">
        <f>IF(+J96&lt;F141,J96,D142)</f>
        <v>133293.18604651163</v>
      </c>
      <c r="F142" s="523">
        <f t="shared" si="34"/>
        <v>193486.71116105351</v>
      </c>
      <c r="G142" s="523">
        <f t="shared" si="35"/>
        <v>260133.30418430932</v>
      </c>
      <c r="H142" s="526">
        <f t="shared" si="32"/>
        <v>161137.99710019247</v>
      </c>
      <c r="I142" s="577">
        <f t="shared" si="33"/>
        <v>161137.99710019247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4"/>
        <v/>
      </c>
      <c r="C143" s="507">
        <f>IF(D93="","-",+C142+1)</f>
        <v>2050</v>
      </c>
      <c r="D143" s="374">
        <f>IF(F142+SUM(E$99:E142)=D$92,F142,D$92-SUM(E$99:E142))</f>
        <v>193486.71116105351</v>
      </c>
      <c r="E143" s="522">
        <f>IF(+J96&lt;F142,J96,D143)</f>
        <v>133293.18604651163</v>
      </c>
      <c r="F143" s="523">
        <f t="shared" si="34"/>
        <v>60193.525114541873</v>
      </c>
      <c r="G143" s="523">
        <f t="shared" si="35"/>
        <v>126840.11813779769</v>
      </c>
      <c r="H143" s="526">
        <f t="shared" si="32"/>
        <v>146870.22161544117</v>
      </c>
      <c r="I143" s="577">
        <f t="shared" si="33"/>
        <v>146870.22161544117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4"/>
        <v/>
      </c>
      <c r="C144" s="507">
        <f>IF(D93="","-",+C143+1)</f>
        <v>2051</v>
      </c>
      <c r="D144" s="374">
        <f>IF(F143+SUM(E$99:E143)=D$92,F143,D$92-SUM(E$99:E143))</f>
        <v>60193.525114541873</v>
      </c>
      <c r="E144" s="522">
        <f>IF(+J96&lt;F143,J96,D144)</f>
        <v>60193.525114541873</v>
      </c>
      <c r="F144" s="523">
        <f t="shared" si="34"/>
        <v>0</v>
      </c>
      <c r="G144" s="523">
        <f t="shared" si="35"/>
        <v>30096.762557270937</v>
      </c>
      <c r="H144" s="526">
        <f t="shared" si="32"/>
        <v>63415.099027818811</v>
      </c>
      <c r="I144" s="577">
        <f t="shared" si="33"/>
        <v>63415.099027818811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4"/>
        <v/>
      </c>
      <c r="C145" s="507">
        <f>IF(D93="","-",+C144+1)</f>
        <v>2052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4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4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4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4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4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4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4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4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4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5731607.0000000028</v>
      </c>
      <c r="F155" s="375"/>
      <c r="G155" s="375"/>
      <c r="H155" s="375">
        <f>SUM(H99:H154)</f>
        <v>20109409.807345793</v>
      </c>
      <c r="I155" s="375">
        <f>SUM(I99:I154)</f>
        <v>20109409.807345793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view="pageBreakPreview" zoomScale="75" zoomScaleNormal="100" zoomScaleSheetLayoutView="75" workbookViewId="0">
      <selection activeCell="B6" sqref="B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9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14.26953125" style="183" customWidth="1"/>
    <col min="24" max="16384" width="8.7265625" style="183"/>
  </cols>
  <sheetData>
    <row r="1" spans="1:23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74</v>
      </c>
      <c r="Q1" s="453"/>
      <c r="R1" s="269"/>
      <c r="S1" s="269"/>
      <c r="T1" s="269"/>
      <c r="U1" s="269"/>
      <c r="V1" s="269"/>
      <c r="W1" s="269"/>
    </row>
    <row r="2" spans="1:23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7905.1466822533876</v>
      </c>
      <c r="P5" s="269"/>
      <c r="R5" s="269"/>
      <c r="S5" s="269"/>
      <c r="T5" s="269"/>
      <c r="U5" s="269"/>
      <c r="V5" s="269"/>
      <c r="W5" s="269"/>
    </row>
    <row r="6" spans="1:23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7905.1466822533876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666" t="s">
        <v>482</v>
      </c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 ht="1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1945.2619047619048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 ht="12.5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 ht="12.5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 ht="12.5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 ht="12.5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 ht="12.5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 ht="12.5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 ht="12.5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 ht="12.5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 ht="12.5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 ht="12.5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>G26</f>
        <v>10397.989993961875</v>
      </c>
      <c r="L26" s="519">
        <f t="shared" si="7"/>
        <v>0</v>
      </c>
      <c r="M26" s="518">
        <f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 ht="12.5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>G27</f>
        <v>9832.9858090659618</v>
      </c>
      <c r="L27" s="519">
        <f t="shared" si="7"/>
        <v>0</v>
      </c>
      <c r="M27" s="518">
        <f>H27</f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 ht="12.5">
      <c r="B28" s="195" t="str">
        <f t="shared" si="4"/>
        <v/>
      </c>
      <c r="C28" s="507">
        <f>IF(D11="","-",+C27+1)</f>
        <v>2018</v>
      </c>
      <c r="D28" s="608">
        <v>63080.986219092796</v>
      </c>
      <c r="E28" s="609">
        <v>1992.7073170731708</v>
      </c>
      <c r="F28" s="608">
        <v>61088.278902019629</v>
      </c>
      <c r="G28" s="609">
        <v>8938.9973866530927</v>
      </c>
      <c r="H28" s="610">
        <v>8938.9973866530927</v>
      </c>
      <c r="I28" s="511">
        <f t="shared" si="0"/>
        <v>0</v>
      </c>
      <c r="J28" s="511"/>
      <c r="K28" s="518">
        <f>G28</f>
        <v>8938.9973866530927</v>
      </c>
      <c r="L28" s="519">
        <f t="shared" si="7"/>
        <v>0</v>
      </c>
      <c r="M28" s="518">
        <f>H28</f>
        <v>8938.9973866530927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 ht="12.5">
      <c r="B29" s="195" t="str">
        <f t="shared" si="4"/>
        <v/>
      </c>
      <c r="C29" s="507">
        <f>IF(D11="","-",+C28+1)</f>
        <v>2019</v>
      </c>
      <c r="D29" s="608">
        <v>61088.278902019629</v>
      </c>
      <c r="E29" s="609">
        <v>1900.0232558139535</v>
      </c>
      <c r="F29" s="608">
        <v>59188.255646205675</v>
      </c>
      <c r="G29" s="609">
        <v>7887.128894811628</v>
      </c>
      <c r="H29" s="610">
        <v>7887.128894811628</v>
      </c>
      <c r="I29" s="511">
        <f t="shared" si="0"/>
        <v>0</v>
      </c>
      <c r="J29" s="511"/>
      <c r="K29" s="518">
        <f>G29</f>
        <v>7887.128894811628</v>
      </c>
      <c r="L29" s="519">
        <f t="shared" ref="L29" si="10">IF(K29&lt;&gt;0,+G29-K29,0)</f>
        <v>0</v>
      </c>
      <c r="M29" s="518">
        <f>H29</f>
        <v>7887.128894811628</v>
      </c>
      <c r="N29" s="514">
        <f t="shared" ref="N29" si="11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 ht="12.5">
      <c r="B30" s="195" t="str">
        <f t="shared" si="4"/>
        <v>IU</v>
      </c>
      <c r="C30" s="507">
        <f>IF(D11="","-",+C29+1)</f>
        <v>2020</v>
      </c>
      <c r="D30" s="608">
        <v>59095.571584946461</v>
      </c>
      <c r="E30" s="609">
        <v>1992.7073170731708</v>
      </c>
      <c r="F30" s="608">
        <v>57102.864267873294</v>
      </c>
      <c r="G30" s="609">
        <v>9376.775067866809</v>
      </c>
      <c r="H30" s="610">
        <v>9376.775067866809</v>
      </c>
      <c r="I30" s="511">
        <f t="shared" si="0"/>
        <v>0</v>
      </c>
      <c r="J30" s="511"/>
      <c r="K30" s="518">
        <f>G30</f>
        <v>9376.775067866809</v>
      </c>
      <c r="L30" s="519">
        <f t="shared" ref="L30" si="12">IF(K30&lt;&gt;0,+G30-K30,0)</f>
        <v>0</v>
      </c>
      <c r="M30" s="518">
        <f>H30</f>
        <v>9376.775067866809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 ht="12.5">
      <c r="B31" s="195" t="str">
        <f t="shared" si="4"/>
        <v>IU</v>
      </c>
      <c r="C31" s="507">
        <f>IF(D11="","-",+C30+1)</f>
        <v>2021</v>
      </c>
      <c r="D31" s="523">
        <f>IF(F30+SUM(E$17:E30)=D$10,F30,D$10-SUM(E$17:E30))</f>
        <v>57195.548329132529</v>
      </c>
      <c r="E31" s="522">
        <f>IF(+I14&lt;F30,I14,D31)</f>
        <v>1945.2619047619048</v>
      </c>
      <c r="F31" s="523">
        <f t="shared" ref="F31:F48" si="13">+D31-E31</f>
        <v>55250.286424370621</v>
      </c>
      <c r="G31" s="524">
        <f t="shared" ref="G31:G72" si="14">+I$12*((D31+F31)/2)+E31</f>
        <v>7905.1466822533876</v>
      </c>
      <c r="H31" s="491">
        <f t="shared" ref="H31:H72" si="15">+I$13*((D31+F31)/2)+E31</f>
        <v>7905.1466822533876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 ht="12.5">
      <c r="B32" s="195" t="str">
        <f t="shared" si="4"/>
        <v/>
      </c>
      <c r="C32" s="507">
        <f>IF(D11="","-",+C31+1)</f>
        <v>2022</v>
      </c>
      <c r="D32" s="523">
        <f>IF(F31+SUM(E$17:E31)=D$10,F31,D$10-SUM(E$17:E31))</f>
        <v>55250.286424370621</v>
      </c>
      <c r="E32" s="522">
        <f>IF(+I14&lt;F31,I14,D32)</f>
        <v>1945.2619047619048</v>
      </c>
      <c r="F32" s="523">
        <f t="shared" si="13"/>
        <v>53305.024519608713</v>
      </c>
      <c r="G32" s="524">
        <f t="shared" si="14"/>
        <v>7698.9400790503569</v>
      </c>
      <c r="H32" s="491">
        <f t="shared" si="15"/>
        <v>7698.9400790503569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 ht="12.5">
      <c r="B33" s="582" t="str">
        <f t="shared" si="4"/>
        <v/>
      </c>
      <c r="C33" s="507">
        <f>IF(D11="","-",+C32+1)</f>
        <v>2023</v>
      </c>
      <c r="D33" s="523">
        <f>IF(F32+SUM(E$17:E32)=D$10,F32,D$10-SUM(E$17:E32))</f>
        <v>53305.024519608713</v>
      </c>
      <c r="E33" s="522">
        <f>IF(+I14&lt;F32,I14,D33)</f>
        <v>1945.2619047619048</v>
      </c>
      <c r="F33" s="523">
        <f t="shared" si="13"/>
        <v>51359.762614846804</v>
      </c>
      <c r="G33" s="524">
        <f t="shared" si="14"/>
        <v>7492.7334758473262</v>
      </c>
      <c r="H33" s="491">
        <f t="shared" si="15"/>
        <v>7492.7334758473262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51359.762614846804</v>
      </c>
      <c r="E34" s="522">
        <f>IF(+I14&lt;F33,I14,D34)</f>
        <v>1945.2619047619048</v>
      </c>
      <c r="F34" s="523">
        <f t="shared" si="13"/>
        <v>49414.500710084896</v>
      </c>
      <c r="G34" s="524">
        <f t="shared" si="14"/>
        <v>7286.5268726442955</v>
      </c>
      <c r="H34" s="491">
        <f t="shared" si="15"/>
        <v>7286.5268726442955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49414.500710084896</v>
      </c>
      <c r="E35" s="522">
        <f>IF(+I14&lt;F34,I14,D35)</f>
        <v>1945.2619047619048</v>
      </c>
      <c r="F35" s="523">
        <f t="shared" si="13"/>
        <v>47469.238805322988</v>
      </c>
      <c r="G35" s="524">
        <f t="shared" si="14"/>
        <v>7080.3202694412648</v>
      </c>
      <c r="H35" s="491">
        <f t="shared" si="15"/>
        <v>7080.3202694412648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47469.238805322988</v>
      </c>
      <c r="E36" s="522">
        <f>IF(+I14&lt;F35,I14,D36)</f>
        <v>1945.2619047619048</v>
      </c>
      <c r="F36" s="523">
        <f t="shared" si="13"/>
        <v>45523.97690056108</v>
      </c>
      <c r="G36" s="524">
        <f t="shared" si="14"/>
        <v>6874.1136662382341</v>
      </c>
      <c r="H36" s="491">
        <f t="shared" si="15"/>
        <v>6874.1136662382341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45523.97690056108</v>
      </c>
      <c r="E37" s="522">
        <f>IF(+I14&lt;F36,I14,D37)</f>
        <v>1945.2619047619048</v>
      </c>
      <c r="F37" s="523">
        <f t="shared" si="13"/>
        <v>43578.714995799171</v>
      </c>
      <c r="G37" s="524">
        <f t="shared" si="14"/>
        <v>6667.9070630352044</v>
      </c>
      <c r="H37" s="491">
        <f t="shared" si="15"/>
        <v>6667.9070630352044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43578.714995799171</v>
      </c>
      <c r="E38" s="522">
        <f>IF(+I14&lt;F37,I14,D38)</f>
        <v>1945.2619047619048</v>
      </c>
      <c r="F38" s="523">
        <f t="shared" si="13"/>
        <v>41633.453091037263</v>
      </c>
      <c r="G38" s="524">
        <f t="shared" si="14"/>
        <v>6461.7004598321737</v>
      </c>
      <c r="H38" s="491">
        <f t="shared" si="15"/>
        <v>6461.7004598321737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41633.453091037263</v>
      </c>
      <c r="E39" s="522">
        <f>IF(+I14&lt;F38,I14,D39)</f>
        <v>1945.2619047619048</v>
      </c>
      <c r="F39" s="523">
        <f t="shared" si="13"/>
        <v>39688.191186275355</v>
      </c>
      <c r="G39" s="524">
        <f t="shared" si="14"/>
        <v>6255.493856629143</v>
      </c>
      <c r="H39" s="491">
        <f t="shared" si="15"/>
        <v>6255.493856629143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39688.191186275355</v>
      </c>
      <c r="E40" s="522">
        <f>IF(+I14&lt;F39,I14,D40)</f>
        <v>1945.2619047619048</v>
      </c>
      <c r="F40" s="523">
        <f t="shared" si="13"/>
        <v>37742.929281513447</v>
      </c>
      <c r="G40" s="524">
        <f t="shared" si="14"/>
        <v>6049.2872534261123</v>
      </c>
      <c r="H40" s="491">
        <f t="shared" si="15"/>
        <v>6049.2872534261123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37742.929281513447</v>
      </c>
      <c r="E41" s="522">
        <f>IF(+I14&lt;F40,I14,D41)</f>
        <v>1945.2619047619048</v>
      </c>
      <c r="F41" s="523">
        <f t="shared" si="13"/>
        <v>35797.667376751539</v>
      </c>
      <c r="G41" s="524">
        <f t="shared" si="14"/>
        <v>5843.0806502230816</v>
      </c>
      <c r="H41" s="491">
        <f t="shared" si="15"/>
        <v>5843.0806502230816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35797.667376751539</v>
      </c>
      <c r="E42" s="522">
        <f>IF(+I14&lt;F41,I14,D42)</f>
        <v>1945.2619047619048</v>
      </c>
      <c r="F42" s="523">
        <f t="shared" si="13"/>
        <v>33852.40547198963</v>
      </c>
      <c r="G42" s="524">
        <f t="shared" si="14"/>
        <v>5636.8740470200519</v>
      </c>
      <c r="H42" s="491">
        <f t="shared" si="15"/>
        <v>5636.8740470200519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33852.40547198963</v>
      </c>
      <c r="E43" s="522">
        <f>IF(+I14&lt;F42,I14,D43)</f>
        <v>1945.2619047619048</v>
      </c>
      <c r="F43" s="523">
        <f t="shared" si="13"/>
        <v>31907.143567227726</v>
      </c>
      <c r="G43" s="524">
        <f t="shared" si="14"/>
        <v>5430.6674438170212</v>
      </c>
      <c r="H43" s="491">
        <f t="shared" si="15"/>
        <v>5430.6674438170212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31907.143567227726</v>
      </c>
      <c r="E44" s="522">
        <f>IF(+I14&lt;F43,I14,D44)</f>
        <v>1945.2619047619048</v>
      </c>
      <c r="F44" s="523">
        <f t="shared" si="13"/>
        <v>29961.881662465821</v>
      </c>
      <c r="G44" s="524">
        <f t="shared" si="14"/>
        <v>5224.4608406139914</v>
      </c>
      <c r="H44" s="491">
        <f t="shared" si="15"/>
        <v>5224.4608406139914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29961.881662465821</v>
      </c>
      <c r="E45" s="522">
        <f>IF(+I14&lt;F44,I14,D45)</f>
        <v>1945.2619047619048</v>
      </c>
      <c r="F45" s="523">
        <f t="shared" si="13"/>
        <v>28016.619757703917</v>
      </c>
      <c r="G45" s="524">
        <f t="shared" si="14"/>
        <v>5018.2542374109607</v>
      </c>
      <c r="H45" s="491">
        <f t="shared" si="15"/>
        <v>5018.2542374109607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28016.619757703917</v>
      </c>
      <c r="E46" s="522">
        <f>IF(+I14&lt;F45,I14,D46)</f>
        <v>1945.2619047619048</v>
      </c>
      <c r="F46" s="523">
        <f t="shared" si="13"/>
        <v>26071.357852942012</v>
      </c>
      <c r="G46" s="524">
        <f t="shared" si="14"/>
        <v>4812.047634207931</v>
      </c>
      <c r="H46" s="491">
        <f t="shared" si="15"/>
        <v>4812.047634207931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26071.357852942012</v>
      </c>
      <c r="E47" s="522">
        <f>IF(+I14&lt;F46,I14,D47)</f>
        <v>1945.2619047619048</v>
      </c>
      <c r="F47" s="523">
        <f t="shared" si="13"/>
        <v>24126.095948180107</v>
      </c>
      <c r="G47" s="524">
        <f t="shared" si="14"/>
        <v>4605.8410310049003</v>
      </c>
      <c r="H47" s="491">
        <f t="shared" si="15"/>
        <v>4605.8410310049003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24126.095948180107</v>
      </c>
      <c r="E48" s="522">
        <f>IF(+I14&lt;F47,I14,D48)</f>
        <v>1945.2619047619048</v>
      </c>
      <c r="F48" s="523">
        <f t="shared" si="13"/>
        <v>22180.834043418203</v>
      </c>
      <c r="G48" s="524">
        <f t="shared" si="14"/>
        <v>4399.6344278018705</v>
      </c>
      <c r="H48" s="491">
        <f t="shared" si="15"/>
        <v>4399.6344278018705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22180.834043418203</v>
      </c>
      <c r="E49" s="522">
        <f>IF(+I14&lt;F48,I14,D49)</f>
        <v>1945.2619047619048</v>
      </c>
      <c r="F49" s="523">
        <f t="shared" ref="F49:F72" si="16">+D49-E49</f>
        <v>20235.572138656298</v>
      </c>
      <c r="G49" s="524">
        <f t="shared" si="14"/>
        <v>4193.4278245988398</v>
      </c>
      <c r="H49" s="491">
        <f t="shared" si="15"/>
        <v>4193.4278245988398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  <c r="R49" s="269"/>
      <c r="S49" s="269"/>
      <c r="T49" s="269"/>
      <c r="U49" s="269"/>
      <c r="V49" s="269"/>
      <c r="W49" s="269"/>
    </row>
    <row r="50" spans="2:23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20235.572138656298</v>
      </c>
      <c r="E50" s="522">
        <f>IF(+I14&lt;F49,I14,D50)</f>
        <v>1945.2619047619048</v>
      </c>
      <c r="F50" s="523">
        <f t="shared" si="16"/>
        <v>18290.310233894394</v>
      </c>
      <c r="G50" s="524">
        <f t="shared" si="14"/>
        <v>3987.2212213958101</v>
      </c>
      <c r="H50" s="491">
        <f t="shared" si="15"/>
        <v>3987.2212213958101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  <c r="R50" s="269"/>
      <c r="S50" s="269"/>
      <c r="T50" s="269"/>
      <c r="U50" s="269"/>
      <c r="V50" s="269"/>
      <c r="W50" s="269"/>
    </row>
    <row r="51" spans="2:23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18290.310233894394</v>
      </c>
      <c r="E51" s="522">
        <f>IF(+I14&lt;F50,I14,D51)</f>
        <v>1945.2619047619048</v>
      </c>
      <c r="F51" s="523">
        <f t="shared" si="16"/>
        <v>16345.048329132489</v>
      </c>
      <c r="G51" s="524">
        <f t="shared" si="14"/>
        <v>3781.0146181927794</v>
      </c>
      <c r="H51" s="491">
        <f t="shared" si="15"/>
        <v>3781.0146181927794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  <c r="R51" s="269"/>
      <c r="S51" s="269"/>
      <c r="T51" s="269"/>
      <c r="U51" s="269"/>
      <c r="V51" s="269"/>
      <c r="W51" s="269"/>
    </row>
    <row r="52" spans="2:23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16345.048329132489</v>
      </c>
      <c r="E52" s="522">
        <f>IF(+I14&lt;F51,I14,D52)</f>
        <v>1945.2619047619048</v>
      </c>
      <c r="F52" s="523">
        <f t="shared" si="16"/>
        <v>14399.786424370584</v>
      </c>
      <c r="G52" s="524">
        <f t="shared" si="14"/>
        <v>3574.8080149897496</v>
      </c>
      <c r="H52" s="491">
        <f t="shared" si="15"/>
        <v>3574.8080149897496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  <c r="R52" s="269"/>
      <c r="S52" s="269"/>
      <c r="T52" s="269"/>
      <c r="U52" s="269"/>
      <c r="V52" s="269"/>
      <c r="W52" s="269"/>
    </row>
    <row r="53" spans="2:23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14399.786424370584</v>
      </c>
      <c r="E53" s="522">
        <f>IF(+I14&lt;F52,I14,D53)</f>
        <v>1945.2619047619048</v>
      </c>
      <c r="F53" s="523">
        <f t="shared" si="16"/>
        <v>12454.52451960868</v>
      </c>
      <c r="G53" s="524">
        <f t="shared" si="14"/>
        <v>3368.6014117867194</v>
      </c>
      <c r="H53" s="491">
        <f t="shared" si="15"/>
        <v>3368.6014117867194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  <c r="R53" s="269"/>
      <c r="S53" s="269"/>
      <c r="T53" s="269"/>
      <c r="U53" s="269"/>
      <c r="V53" s="269"/>
      <c r="W53" s="269"/>
    </row>
    <row r="54" spans="2:23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12454.52451960868</v>
      </c>
      <c r="E54" s="522">
        <f>IF(+I14&lt;F53,I14,D54)</f>
        <v>1945.2619047619048</v>
      </c>
      <c r="F54" s="523">
        <f t="shared" si="16"/>
        <v>10509.262614846775</v>
      </c>
      <c r="G54" s="524">
        <f t="shared" si="14"/>
        <v>3162.3948085836892</v>
      </c>
      <c r="H54" s="491">
        <f t="shared" si="15"/>
        <v>3162.3948085836892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  <c r="R54" s="269"/>
      <c r="S54" s="269"/>
      <c r="T54" s="269"/>
      <c r="U54" s="269"/>
      <c r="V54" s="269"/>
      <c r="W54" s="269"/>
    </row>
    <row r="55" spans="2:23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10509.262614846775</v>
      </c>
      <c r="E55" s="522">
        <f>IF(+I14&lt;F54,I14,D55)</f>
        <v>1945.2619047619048</v>
      </c>
      <c r="F55" s="523">
        <f t="shared" si="16"/>
        <v>8564.0007100848707</v>
      </c>
      <c r="G55" s="524">
        <f t="shared" si="14"/>
        <v>2956.1882053806594</v>
      </c>
      <c r="H55" s="491">
        <f t="shared" si="15"/>
        <v>2956.1882053806594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  <c r="R55" s="269"/>
      <c r="S55" s="269"/>
      <c r="T55" s="269"/>
      <c r="U55" s="269"/>
      <c r="V55" s="269"/>
      <c r="W55" s="269"/>
    </row>
    <row r="56" spans="2:23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8564.0007100848707</v>
      </c>
      <c r="E56" s="522">
        <f>IF(+I14&lt;F55,I14,D56)</f>
        <v>1945.2619047619048</v>
      </c>
      <c r="F56" s="523">
        <f t="shared" si="16"/>
        <v>6618.7388053229661</v>
      </c>
      <c r="G56" s="524">
        <f t="shared" si="14"/>
        <v>2749.9816021776292</v>
      </c>
      <c r="H56" s="491">
        <f t="shared" si="15"/>
        <v>2749.9816021776292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  <c r="R56" s="269"/>
      <c r="S56" s="269"/>
      <c r="T56" s="269"/>
      <c r="U56" s="269"/>
      <c r="V56" s="269"/>
      <c r="W56" s="269"/>
    </row>
    <row r="57" spans="2:23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6618.7388053229661</v>
      </c>
      <c r="E57" s="522">
        <f>IF(+I14&lt;F56,I14,D57)</f>
        <v>1945.2619047619048</v>
      </c>
      <c r="F57" s="523">
        <f t="shared" si="16"/>
        <v>4673.4769005610615</v>
      </c>
      <c r="G57" s="524">
        <f t="shared" si="14"/>
        <v>2543.7749989745989</v>
      </c>
      <c r="H57" s="491">
        <f t="shared" si="15"/>
        <v>2543.7749989745989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  <c r="R57" s="269"/>
      <c r="S57" s="269"/>
      <c r="T57" s="269"/>
      <c r="U57" s="269"/>
      <c r="V57" s="269"/>
      <c r="W57" s="269"/>
    </row>
    <row r="58" spans="2:23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4673.4769005610615</v>
      </c>
      <c r="E58" s="522">
        <f>IF(+I14&lt;F57,I14,D58)</f>
        <v>1945.2619047619048</v>
      </c>
      <c r="F58" s="523">
        <f t="shared" si="16"/>
        <v>2728.2149957991569</v>
      </c>
      <c r="G58" s="524">
        <f t="shared" si="14"/>
        <v>2337.5683957715687</v>
      </c>
      <c r="H58" s="491">
        <f t="shared" si="15"/>
        <v>2337.5683957715687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 ht="12.5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2728.2149957991569</v>
      </c>
      <c r="E59" s="522">
        <f>IF(+I14&lt;F58,I14,D59)</f>
        <v>1945.2619047619048</v>
      </c>
      <c r="F59" s="523">
        <f t="shared" si="16"/>
        <v>782.95309103725208</v>
      </c>
      <c r="G59" s="524">
        <f t="shared" si="14"/>
        <v>2131.3617925685385</v>
      </c>
      <c r="H59" s="491">
        <f t="shared" si="15"/>
        <v>2131.3617925685385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  <c r="R59" s="269"/>
      <c r="S59" s="269"/>
      <c r="T59" s="269"/>
      <c r="U59" s="269"/>
      <c r="V59" s="269"/>
      <c r="W59" s="269"/>
    </row>
    <row r="60" spans="2:23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782.95309103725208</v>
      </c>
      <c r="E60" s="522">
        <f>IF(+I14&lt;F59,I14,D60)</f>
        <v>782.95309103725208</v>
      </c>
      <c r="F60" s="523">
        <f t="shared" si="16"/>
        <v>0</v>
      </c>
      <c r="G60" s="524">
        <f t="shared" si="14"/>
        <v>824.45138413981135</v>
      </c>
      <c r="H60" s="491">
        <f t="shared" si="15"/>
        <v>824.45138413981135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  <c r="R60" s="269"/>
      <c r="S60" s="269"/>
      <c r="T60" s="269"/>
      <c r="U60" s="269"/>
      <c r="V60" s="269"/>
      <c r="W60" s="269"/>
    </row>
    <row r="61" spans="2:23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4">
        <f t="shared" si="14"/>
        <v>0</v>
      </c>
      <c r="H61" s="491">
        <f t="shared" si="15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  <c r="R61" s="269"/>
      <c r="S61" s="269"/>
      <c r="T61" s="269"/>
      <c r="U61" s="269"/>
      <c r="V61" s="269"/>
      <c r="W61" s="269"/>
    </row>
    <row r="62" spans="2:23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4">
        <f t="shared" si="14"/>
        <v>0</v>
      </c>
      <c r="H62" s="491">
        <f t="shared" si="15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  <c r="R62" s="269"/>
      <c r="S62" s="269"/>
      <c r="T62" s="269"/>
      <c r="U62" s="269"/>
      <c r="V62" s="269"/>
      <c r="W62" s="269"/>
    </row>
    <row r="63" spans="2:23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4">
        <f t="shared" si="14"/>
        <v>0</v>
      </c>
      <c r="H63" s="491">
        <f t="shared" si="15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  <c r="R63" s="269"/>
      <c r="S63" s="269"/>
      <c r="T63" s="269"/>
      <c r="U63" s="269"/>
      <c r="V63" s="269"/>
      <c r="W63" s="269"/>
    </row>
    <row r="64" spans="2:23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4">
        <f t="shared" si="14"/>
        <v>0</v>
      </c>
      <c r="H64" s="491">
        <f t="shared" si="15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  <c r="R64" s="269"/>
      <c r="S64" s="269"/>
      <c r="T64" s="269"/>
      <c r="U64" s="269"/>
      <c r="V64" s="269"/>
      <c r="W64" s="269"/>
    </row>
    <row r="65" spans="1:23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4">
        <f t="shared" si="14"/>
        <v>0</v>
      </c>
      <c r="H65" s="491">
        <f t="shared" si="15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  <c r="R65" s="269"/>
      <c r="S65" s="269"/>
      <c r="T65" s="269"/>
      <c r="U65" s="269"/>
      <c r="V65" s="269"/>
      <c r="W65" s="269"/>
    </row>
    <row r="66" spans="1:23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4">
        <f t="shared" si="14"/>
        <v>0</v>
      </c>
      <c r="H66" s="491">
        <f t="shared" si="15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  <c r="R66" s="269"/>
      <c r="S66" s="269"/>
      <c r="T66" s="269"/>
      <c r="U66" s="269"/>
      <c r="V66" s="269"/>
      <c r="W66" s="269"/>
    </row>
    <row r="67" spans="1:23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4">
        <f t="shared" si="14"/>
        <v>0</v>
      </c>
      <c r="H67" s="491">
        <f t="shared" si="15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  <c r="R67" s="269"/>
      <c r="S67" s="269"/>
      <c r="T67" s="269"/>
      <c r="U67" s="269"/>
      <c r="V67" s="269"/>
      <c r="W67" s="269"/>
    </row>
    <row r="68" spans="1:23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4">
        <f t="shared" si="14"/>
        <v>0</v>
      </c>
      <c r="H68" s="491">
        <f t="shared" si="15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  <c r="R68" s="269"/>
      <c r="S68" s="269"/>
      <c r="T68" s="269"/>
      <c r="U68" s="269"/>
      <c r="V68" s="269"/>
      <c r="W68" s="269"/>
    </row>
    <row r="69" spans="1:23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4">
        <f t="shared" si="14"/>
        <v>0</v>
      </c>
      <c r="H69" s="491">
        <f t="shared" si="15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  <c r="R69" s="269"/>
      <c r="S69" s="269"/>
      <c r="T69" s="269"/>
      <c r="U69" s="269"/>
      <c r="V69" s="269"/>
      <c r="W69" s="269"/>
    </row>
    <row r="70" spans="1:23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4">
        <f t="shared" si="14"/>
        <v>0</v>
      </c>
      <c r="H70" s="491">
        <f t="shared" si="15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  <c r="R70" s="269"/>
      <c r="S70" s="269"/>
      <c r="T70" s="269"/>
      <c r="U70" s="269"/>
      <c r="V70" s="269"/>
      <c r="W70" s="269"/>
    </row>
    <row r="71" spans="1:23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4">
        <f t="shared" si="14"/>
        <v>0</v>
      </c>
      <c r="H71" s="491">
        <f t="shared" si="15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  <c r="R71" s="269"/>
      <c r="S71" s="269"/>
      <c r="T71" s="269"/>
      <c r="U71" s="269"/>
      <c r="V71" s="269"/>
      <c r="W71" s="269"/>
    </row>
    <row r="72" spans="1:23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28">
        <f t="shared" si="14"/>
        <v>0</v>
      </c>
      <c r="H72" s="528">
        <f t="shared" si="15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  <c r="R72" s="269"/>
      <c r="S72" s="269"/>
      <c r="T72" s="269"/>
      <c r="U72" s="269"/>
      <c r="V72" s="269"/>
      <c r="W72" s="269"/>
    </row>
    <row r="73" spans="1:23" ht="12.5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287654.3722861135</v>
      </c>
      <c r="H73" s="375">
        <f>SUM(H17:H72)</f>
        <v>287654.3722861135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7887.128894811628</v>
      </c>
      <c r="N87" s="546">
        <f>IF(J92&lt;D11,0,VLOOKUP(J92,C17:O72,11))</f>
        <v>7887.128894811628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8359.3262482635964</v>
      </c>
      <c r="N88" s="550">
        <f>IF(J92&lt;D11,0,VLOOKUP(J92,C99:P154,7))</f>
        <v>8359.3262482635964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472.19735345196841</v>
      </c>
      <c r="N89" s="555">
        <f>+N88-N87</f>
        <v>472.19735345196841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 ht="1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1900.0232558139535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 ht="12.5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21">+I99-H99</f>
        <v>0</v>
      </c>
      <c r="K99" s="514"/>
      <c r="L99" s="512">
        <v>0</v>
      </c>
      <c r="M99" s="513">
        <f t="shared" ref="M99:M130" si="22">IF(L99&lt;&gt;0,+H99-L99,0)</f>
        <v>0</v>
      </c>
      <c r="N99" s="512">
        <v>0</v>
      </c>
      <c r="O99" s="513">
        <f t="shared" ref="O99:O130" si="23">IF(N99&lt;&gt;0,+I99-N99,0)</f>
        <v>0</v>
      </c>
      <c r="P99" s="513">
        <f t="shared" ref="P99:P130" si="24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 ht="12.5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21"/>
        <v>0</v>
      </c>
      <c r="K100" s="514"/>
      <c r="L100" s="518">
        <v>10006</v>
      </c>
      <c r="M100" s="514">
        <f t="shared" si="22"/>
        <v>0</v>
      </c>
      <c r="N100" s="518">
        <v>10006</v>
      </c>
      <c r="O100" s="514">
        <f t="shared" si="23"/>
        <v>0</v>
      </c>
      <c r="P100" s="514">
        <f t="shared" si="24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 ht="12.5">
      <c r="B101" s="195" t="str">
        <f t="shared" ref="B101:B154" si="25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21"/>
        <v>0</v>
      </c>
      <c r="K101" s="514"/>
      <c r="L101" s="518">
        <f t="shared" ref="L101:L106" si="26">H101</f>
        <v>8972.4855002204786</v>
      </c>
      <c r="M101" s="519">
        <f t="shared" si="22"/>
        <v>0</v>
      </c>
      <c r="N101" s="518">
        <f t="shared" ref="N101:N106" si="27">I101</f>
        <v>8972.4855002204786</v>
      </c>
      <c r="O101" s="514">
        <f t="shared" si="23"/>
        <v>0</v>
      </c>
      <c r="P101" s="514">
        <f t="shared" si="24"/>
        <v>0</v>
      </c>
      <c r="Q101" s="269"/>
      <c r="R101" s="269"/>
      <c r="S101" s="269"/>
      <c r="T101" s="269"/>
      <c r="U101" s="269"/>
      <c r="V101" s="269"/>
      <c r="W101" s="269"/>
    </row>
    <row r="102" spans="1:23" ht="12.5">
      <c r="B102" s="195" t="str">
        <f t="shared" si="25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21"/>
        <v>0</v>
      </c>
      <c r="K102" s="514"/>
      <c r="L102" s="518">
        <f t="shared" si="26"/>
        <v>14837.671154363743</v>
      </c>
      <c r="M102" s="519">
        <f t="shared" si="22"/>
        <v>0</v>
      </c>
      <c r="N102" s="518">
        <f t="shared" si="27"/>
        <v>14837.671154363743</v>
      </c>
      <c r="O102" s="514">
        <f t="shared" si="23"/>
        <v>0</v>
      </c>
      <c r="P102" s="514">
        <f t="shared" si="24"/>
        <v>0</v>
      </c>
      <c r="Q102" s="269"/>
      <c r="R102" s="269"/>
      <c r="S102" s="269"/>
      <c r="T102" s="269"/>
      <c r="U102" s="269"/>
      <c r="V102" s="269"/>
      <c r="W102" s="269"/>
    </row>
    <row r="103" spans="1:23" ht="12.5">
      <c r="B103" s="195" t="str">
        <f t="shared" si="25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21"/>
        <v>0</v>
      </c>
      <c r="K103" s="514"/>
      <c r="L103" s="518">
        <f t="shared" si="26"/>
        <v>13349.876325445057</v>
      </c>
      <c r="M103" s="519">
        <f t="shared" si="22"/>
        <v>0</v>
      </c>
      <c r="N103" s="518">
        <f t="shared" si="27"/>
        <v>13349.876325445057</v>
      </c>
      <c r="O103" s="514">
        <f t="shared" si="23"/>
        <v>0</v>
      </c>
      <c r="P103" s="514">
        <f t="shared" si="24"/>
        <v>0</v>
      </c>
      <c r="Q103" s="269"/>
      <c r="R103" s="269"/>
      <c r="S103" s="269"/>
      <c r="T103" s="269"/>
      <c r="U103" s="269"/>
      <c r="V103" s="269"/>
      <c r="W103" s="269"/>
    </row>
    <row r="104" spans="1:23" ht="12.5">
      <c r="B104" s="195" t="str">
        <f t="shared" si="25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21"/>
        <v>0</v>
      </c>
      <c r="K104" s="514"/>
      <c r="L104" s="518">
        <f t="shared" si="26"/>
        <v>12818.97009538296</v>
      </c>
      <c r="M104" s="519">
        <f t="shared" si="22"/>
        <v>0</v>
      </c>
      <c r="N104" s="518">
        <f t="shared" si="27"/>
        <v>12818.97009538296</v>
      </c>
      <c r="O104" s="514">
        <f t="shared" si="23"/>
        <v>0</v>
      </c>
      <c r="P104" s="514">
        <f t="shared" si="24"/>
        <v>0</v>
      </c>
      <c r="Q104" s="269"/>
      <c r="R104" s="269"/>
      <c r="S104" s="269"/>
      <c r="T104" s="269"/>
      <c r="U104" s="269"/>
      <c r="V104" s="269"/>
      <c r="W104" s="269"/>
    </row>
    <row r="105" spans="1:23" ht="12.5">
      <c r="B105" s="195" t="str">
        <f t="shared" si="25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26"/>
        <v>11679.251522399856</v>
      </c>
      <c r="M105" s="519">
        <f t="shared" ref="M105:M110" si="28">IF(L105&lt;&gt;0,+H105-L105,0)</f>
        <v>0</v>
      </c>
      <c r="N105" s="518">
        <f t="shared" si="27"/>
        <v>11679.251522399856</v>
      </c>
      <c r="O105" s="514">
        <f t="shared" ref="O105:O110" si="29">IF(N105&lt;&gt;0,+I105-N105,0)</f>
        <v>0</v>
      </c>
      <c r="P105" s="514">
        <f t="shared" ref="P105:P110" si="30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 ht="12.5">
      <c r="B106" s="195" t="str">
        <f t="shared" si="25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26"/>
        <v>11460.298583288852</v>
      </c>
      <c r="M106" s="519">
        <f t="shared" si="28"/>
        <v>0</v>
      </c>
      <c r="N106" s="518">
        <f t="shared" si="27"/>
        <v>11460.298583288852</v>
      </c>
      <c r="O106" s="514">
        <f t="shared" si="29"/>
        <v>0</v>
      </c>
      <c r="P106" s="514">
        <f t="shared" si="30"/>
        <v>0</v>
      </c>
      <c r="Q106" s="269"/>
      <c r="R106" s="269"/>
      <c r="S106" s="269"/>
      <c r="T106" s="269"/>
      <c r="U106" s="269"/>
      <c r="V106" s="269"/>
      <c r="W106" s="269"/>
    </row>
    <row r="107" spans="1:23" ht="12.5">
      <c r="B107" s="195" t="str">
        <f t="shared" si="25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21"/>
        <v>0</v>
      </c>
      <c r="K107" s="514"/>
      <c r="L107" s="518">
        <f>H107</f>
        <v>10913.140814685254</v>
      </c>
      <c r="M107" s="519">
        <f t="shared" si="28"/>
        <v>0</v>
      </c>
      <c r="N107" s="518">
        <f>I107</f>
        <v>10913.140814685254</v>
      </c>
      <c r="O107" s="514">
        <f t="shared" si="29"/>
        <v>0</v>
      </c>
      <c r="P107" s="514">
        <f t="shared" si="30"/>
        <v>0</v>
      </c>
      <c r="Q107" s="269"/>
      <c r="R107" s="269"/>
      <c r="S107" s="269"/>
      <c r="T107" s="269"/>
      <c r="U107" s="269"/>
      <c r="V107" s="269"/>
      <c r="W107" s="269"/>
    </row>
    <row r="108" spans="1:23" ht="12.5">
      <c r="B108" s="195" t="str">
        <f t="shared" si="25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21"/>
        <v>0</v>
      </c>
      <c r="K108" s="514"/>
      <c r="L108" s="518">
        <f>H108</f>
        <v>10295.860457941419</v>
      </c>
      <c r="M108" s="519">
        <f t="shared" si="28"/>
        <v>0</v>
      </c>
      <c r="N108" s="518">
        <f>I108</f>
        <v>10295.860457941419</v>
      </c>
      <c r="O108" s="514">
        <f t="shared" si="29"/>
        <v>0</v>
      </c>
      <c r="P108" s="514">
        <f t="shared" si="30"/>
        <v>0</v>
      </c>
      <c r="Q108" s="269"/>
      <c r="R108" s="269"/>
      <c r="S108" s="269"/>
      <c r="T108" s="269"/>
      <c r="U108" s="269"/>
      <c r="V108" s="269"/>
      <c r="W108" s="269"/>
    </row>
    <row r="109" spans="1:23" ht="12.5">
      <c r="B109" s="195" t="str">
        <f t="shared" si="25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21"/>
        <v>0</v>
      </c>
      <c r="K109" s="514"/>
      <c r="L109" s="518">
        <f>H109</f>
        <v>9745.2303003311172</v>
      </c>
      <c r="M109" s="519">
        <f t="shared" si="28"/>
        <v>0</v>
      </c>
      <c r="N109" s="518">
        <f>I109</f>
        <v>9745.2303003311172</v>
      </c>
      <c r="O109" s="514">
        <f t="shared" si="29"/>
        <v>0</v>
      </c>
      <c r="P109" s="514">
        <f t="shared" si="30"/>
        <v>0</v>
      </c>
      <c r="Q109" s="269"/>
      <c r="R109" s="269"/>
      <c r="S109" s="269"/>
      <c r="T109" s="269"/>
      <c r="U109" s="269"/>
      <c r="V109" s="269"/>
      <c r="W109" s="269"/>
    </row>
    <row r="110" spans="1:23" ht="12.5">
      <c r="B110" s="195" t="str">
        <f t="shared" si="25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21"/>
        <v>0</v>
      </c>
      <c r="K110" s="514"/>
      <c r="L110" s="518">
        <f>H110</f>
        <v>8520.9525094527817</v>
      </c>
      <c r="M110" s="519">
        <f t="shared" si="28"/>
        <v>0</v>
      </c>
      <c r="N110" s="518">
        <f>I110</f>
        <v>8520.9525094527817</v>
      </c>
      <c r="O110" s="514">
        <f t="shared" si="29"/>
        <v>0</v>
      </c>
      <c r="P110" s="514">
        <f t="shared" si="30"/>
        <v>0</v>
      </c>
      <c r="Q110" s="269"/>
      <c r="R110" s="269"/>
      <c r="S110" s="269"/>
      <c r="T110" s="269"/>
      <c r="U110" s="269"/>
      <c r="V110" s="269"/>
      <c r="W110" s="269"/>
    </row>
    <row r="111" spans="1:23" ht="12.5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61294.462409568994</v>
      </c>
      <c r="E111" s="522">
        <f>IF(+J96&lt;F110,J96,D111)</f>
        <v>1900.0232558139535</v>
      </c>
      <c r="F111" s="523">
        <f t="shared" ref="F111:F130" si="31">+D111-E111</f>
        <v>59394.43915375504</v>
      </c>
      <c r="G111" s="523">
        <f t="shared" ref="G111:G130" si="32">+(F111+D111)/2</f>
        <v>60344.450781662017</v>
      </c>
      <c r="H111" s="526">
        <f>+J$94*G111+E111</f>
        <v>8359.3262482635964</v>
      </c>
      <c r="I111" s="577">
        <f>+J$95*G111+E111</f>
        <v>8359.3262482635964</v>
      </c>
      <c r="J111" s="514">
        <f t="shared" si="21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  <c r="Q111" s="269"/>
      <c r="R111" s="269"/>
      <c r="S111" s="269"/>
      <c r="T111" s="269"/>
      <c r="U111" s="269"/>
      <c r="V111" s="269"/>
      <c r="W111" s="269"/>
    </row>
    <row r="112" spans="1:23" ht="12.5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59394.43915375504</v>
      </c>
      <c r="E112" s="522">
        <f>IF(+J96&lt;F111,J96,D112)</f>
        <v>1900.0232558139535</v>
      </c>
      <c r="F112" s="523">
        <f t="shared" si="31"/>
        <v>57494.415897941086</v>
      </c>
      <c r="G112" s="523">
        <f t="shared" si="32"/>
        <v>58444.427525848063</v>
      </c>
      <c r="H112" s="526">
        <f>+J$94*G112+E112</f>
        <v>8155.9467205186429</v>
      </c>
      <c r="I112" s="577">
        <f>+J$95*G112+E112</f>
        <v>8155.9467205186429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  <c r="Q112" s="269"/>
      <c r="R112" s="269"/>
      <c r="S112" s="269"/>
      <c r="T112" s="269"/>
      <c r="U112" s="269"/>
      <c r="V112" s="269"/>
      <c r="W112" s="269"/>
    </row>
    <row r="113" spans="2:23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57494.415897941086</v>
      </c>
      <c r="E113" s="522">
        <f>IF(+J96&lt;F112,J96,D113)</f>
        <v>1900.0232558139535</v>
      </c>
      <c r="F113" s="523">
        <f t="shared" si="31"/>
        <v>55594.392642127132</v>
      </c>
      <c r="G113" s="523">
        <f t="shared" si="32"/>
        <v>56544.404270034109</v>
      </c>
      <c r="H113" s="526">
        <f t="shared" ref="H113:H154" si="33">+J$94*G113+E113</f>
        <v>7952.5671927736903</v>
      </c>
      <c r="I113" s="577">
        <f t="shared" ref="I113:I154" si="34">+J$95*G113+E113</f>
        <v>7952.5671927736903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  <c r="Q113" s="269"/>
      <c r="R113" s="269"/>
      <c r="S113" s="269"/>
      <c r="T113" s="269"/>
      <c r="U113" s="269"/>
      <c r="V113" s="269"/>
      <c r="W113" s="269"/>
    </row>
    <row r="114" spans="2:23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55594.392642127132</v>
      </c>
      <c r="E114" s="522">
        <f>IF(+J96&lt;F113,J96,D114)</f>
        <v>1900.0232558139535</v>
      </c>
      <c r="F114" s="523">
        <f t="shared" si="31"/>
        <v>53694.369386313178</v>
      </c>
      <c r="G114" s="523">
        <f t="shared" si="32"/>
        <v>54644.381014220155</v>
      </c>
      <c r="H114" s="526">
        <f t="shared" si="33"/>
        <v>7749.1876650287368</v>
      </c>
      <c r="I114" s="577">
        <f t="shared" si="34"/>
        <v>7749.1876650287368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  <c r="Q114" s="269"/>
      <c r="R114" s="269"/>
      <c r="S114" s="269"/>
      <c r="T114" s="269"/>
      <c r="U114" s="269"/>
      <c r="V114" s="269"/>
      <c r="W114" s="269"/>
    </row>
    <row r="115" spans="2:23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53694.369386313178</v>
      </c>
      <c r="E115" s="522">
        <f>IF(+J96&lt;F114,J96,D115)</f>
        <v>1900.0232558139535</v>
      </c>
      <c r="F115" s="523">
        <f t="shared" si="31"/>
        <v>51794.346130499223</v>
      </c>
      <c r="G115" s="523">
        <f t="shared" si="32"/>
        <v>52744.3577584062</v>
      </c>
      <c r="H115" s="526">
        <f t="shared" si="33"/>
        <v>7545.8081372837842</v>
      </c>
      <c r="I115" s="577">
        <f t="shared" si="34"/>
        <v>7545.8081372837842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  <c r="Q115" s="269"/>
      <c r="R115" s="269"/>
      <c r="S115" s="269"/>
      <c r="T115" s="269"/>
      <c r="U115" s="269"/>
      <c r="V115" s="269"/>
      <c r="W115" s="269"/>
    </row>
    <row r="116" spans="2:23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51794.346130499223</v>
      </c>
      <c r="E116" s="522">
        <f>IF(+J96&lt;F115,J96,D116)</f>
        <v>1900.0232558139535</v>
      </c>
      <c r="F116" s="523">
        <f t="shared" si="31"/>
        <v>49894.322874685269</v>
      </c>
      <c r="G116" s="523">
        <f t="shared" si="32"/>
        <v>50844.334502592246</v>
      </c>
      <c r="H116" s="526">
        <f t="shared" si="33"/>
        <v>7342.4286095388306</v>
      </c>
      <c r="I116" s="577">
        <f t="shared" si="34"/>
        <v>7342.4286095388306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  <c r="Q116" s="269"/>
      <c r="R116" s="269"/>
      <c r="S116" s="269"/>
      <c r="T116" s="269"/>
      <c r="U116" s="269"/>
      <c r="V116" s="269"/>
      <c r="W116" s="269"/>
    </row>
    <row r="117" spans="2:23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49894.322874685269</v>
      </c>
      <c r="E117" s="522">
        <f>IF(+J96&lt;F116,J96,D117)</f>
        <v>1900.0232558139535</v>
      </c>
      <c r="F117" s="523">
        <f t="shared" si="31"/>
        <v>47994.299618871315</v>
      </c>
      <c r="G117" s="523">
        <f t="shared" si="32"/>
        <v>48944.311246778292</v>
      </c>
      <c r="H117" s="526">
        <f t="shared" si="33"/>
        <v>7139.049081793878</v>
      </c>
      <c r="I117" s="577">
        <f t="shared" si="34"/>
        <v>7139.049081793878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  <c r="Q117" s="269"/>
      <c r="R117" s="269"/>
      <c r="S117" s="269"/>
      <c r="T117" s="269"/>
      <c r="U117" s="269"/>
      <c r="V117" s="269"/>
      <c r="W117" s="269"/>
    </row>
    <row r="118" spans="2:23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47994.299618871315</v>
      </c>
      <c r="E118" s="522">
        <f>IF(+J96&lt;F117,J96,D118)</f>
        <v>1900.0232558139535</v>
      </c>
      <c r="F118" s="523">
        <f t="shared" si="31"/>
        <v>46094.276363057361</v>
      </c>
      <c r="G118" s="523">
        <f t="shared" si="32"/>
        <v>47044.287990964338</v>
      </c>
      <c r="H118" s="526">
        <f t="shared" si="33"/>
        <v>6935.6695540489245</v>
      </c>
      <c r="I118" s="577">
        <f t="shared" si="34"/>
        <v>6935.6695540489245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  <c r="Q118" s="269"/>
      <c r="R118" s="269"/>
      <c r="S118" s="269"/>
      <c r="T118" s="269"/>
      <c r="U118" s="269"/>
      <c r="V118" s="269"/>
      <c r="W118" s="269"/>
    </row>
    <row r="119" spans="2:23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46094.276363057361</v>
      </c>
      <c r="E119" s="522">
        <f>IF(+J96&lt;F118,J96,D119)</f>
        <v>1900.0232558139535</v>
      </c>
      <c r="F119" s="523">
        <f t="shared" si="31"/>
        <v>44194.253107243407</v>
      </c>
      <c r="G119" s="523">
        <f t="shared" si="32"/>
        <v>45144.264735150384</v>
      </c>
      <c r="H119" s="526">
        <f t="shared" si="33"/>
        <v>6732.290026303971</v>
      </c>
      <c r="I119" s="577">
        <f t="shared" si="34"/>
        <v>6732.290026303971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  <c r="Q119" s="269"/>
      <c r="R119" s="269"/>
      <c r="S119" s="269"/>
      <c r="T119" s="269"/>
      <c r="U119" s="269"/>
      <c r="V119" s="269"/>
      <c r="W119" s="269"/>
    </row>
    <row r="120" spans="2:23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44194.253107243407</v>
      </c>
      <c r="E120" s="522">
        <f>IF(+J96&lt;F119,J96,D120)</f>
        <v>1900.0232558139535</v>
      </c>
      <c r="F120" s="523">
        <f t="shared" si="31"/>
        <v>42294.229851429453</v>
      </c>
      <c r="G120" s="523">
        <f t="shared" si="32"/>
        <v>43244.24147933643</v>
      </c>
      <c r="H120" s="526">
        <f t="shared" si="33"/>
        <v>6528.9104985590184</v>
      </c>
      <c r="I120" s="577">
        <f t="shared" si="34"/>
        <v>6528.9104985590184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  <c r="Q120" s="269"/>
      <c r="R120" s="269"/>
      <c r="S120" s="269"/>
      <c r="T120" s="269"/>
      <c r="U120" s="269"/>
      <c r="V120" s="269"/>
      <c r="W120" s="269"/>
    </row>
    <row r="121" spans="2:23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42294.229851429453</v>
      </c>
      <c r="E121" s="522">
        <f>IF(+J96&lt;F120,J96,D121)</f>
        <v>1900.0232558139535</v>
      </c>
      <c r="F121" s="523">
        <f t="shared" si="31"/>
        <v>40394.206595615498</v>
      </c>
      <c r="G121" s="523">
        <f t="shared" si="32"/>
        <v>41344.218223522475</v>
      </c>
      <c r="H121" s="526">
        <f t="shared" si="33"/>
        <v>6325.5309708140649</v>
      </c>
      <c r="I121" s="577">
        <f t="shared" si="34"/>
        <v>6325.5309708140649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  <c r="Q121" s="269"/>
      <c r="R121" s="269"/>
      <c r="S121" s="269"/>
      <c r="T121" s="269"/>
      <c r="U121" s="269"/>
      <c r="V121" s="269"/>
      <c r="W121" s="269"/>
    </row>
    <row r="122" spans="2:23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40394.206595615498</v>
      </c>
      <c r="E122" s="522">
        <f>IF(+J96&lt;F121,J96,D122)</f>
        <v>1900.0232558139535</v>
      </c>
      <c r="F122" s="523">
        <f t="shared" si="31"/>
        <v>38494.183339801544</v>
      </c>
      <c r="G122" s="523">
        <f t="shared" si="32"/>
        <v>39444.194967708521</v>
      </c>
      <c r="H122" s="526">
        <f t="shared" si="33"/>
        <v>6122.1514430691122</v>
      </c>
      <c r="I122" s="577">
        <f t="shared" si="34"/>
        <v>6122.1514430691122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  <c r="Q122" s="269"/>
      <c r="R122" s="269"/>
      <c r="S122" s="269"/>
      <c r="T122" s="269"/>
      <c r="U122" s="269"/>
      <c r="V122" s="269"/>
      <c r="W122" s="269"/>
    </row>
    <row r="123" spans="2:23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38494.183339801544</v>
      </c>
      <c r="E123" s="522">
        <f>IF(+J96&lt;F122,J96,D123)</f>
        <v>1900.0232558139535</v>
      </c>
      <c r="F123" s="523">
        <f t="shared" si="31"/>
        <v>36594.16008398759</v>
      </c>
      <c r="G123" s="523">
        <f t="shared" si="32"/>
        <v>37544.171711894567</v>
      </c>
      <c r="H123" s="526">
        <f t="shared" si="33"/>
        <v>5918.7719153241596</v>
      </c>
      <c r="I123" s="577">
        <f t="shared" si="34"/>
        <v>5918.7719153241596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  <c r="Q123" s="269"/>
      <c r="R123" s="269"/>
      <c r="S123" s="269"/>
      <c r="T123" s="269"/>
      <c r="U123" s="269"/>
      <c r="V123" s="269"/>
      <c r="W123" s="269"/>
    </row>
    <row r="124" spans="2:23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36594.16008398759</v>
      </c>
      <c r="E124" s="522">
        <f>IF(+J96&lt;F123,J96,D124)</f>
        <v>1900.0232558139535</v>
      </c>
      <c r="F124" s="523">
        <f t="shared" si="31"/>
        <v>34694.136828173636</v>
      </c>
      <c r="G124" s="523">
        <f t="shared" si="32"/>
        <v>35644.148456080613</v>
      </c>
      <c r="H124" s="526">
        <f t="shared" si="33"/>
        <v>5715.3923875792061</v>
      </c>
      <c r="I124" s="577">
        <f t="shared" si="34"/>
        <v>5715.3923875792061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  <c r="Q124" s="269"/>
      <c r="R124" s="269"/>
      <c r="S124" s="269"/>
      <c r="T124" s="269"/>
      <c r="U124" s="269"/>
      <c r="V124" s="269"/>
      <c r="W124" s="269"/>
    </row>
    <row r="125" spans="2:23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34694.136828173636</v>
      </c>
      <c r="E125" s="522">
        <f>IF(+J96&lt;F124,J96,D125)</f>
        <v>1900.0232558139535</v>
      </c>
      <c r="F125" s="523">
        <f t="shared" si="31"/>
        <v>32794.113572359682</v>
      </c>
      <c r="G125" s="523">
        <f t="shared" si="32"/>
        <v>33744.125200266659</v>
      </c>
      <c r="H125" s="526">
        <f t="shared" si="33"/>
        <v>5512.0128598342526</v>
      </c>
      <c r="I125" s="577">
        <f t="shared" si="34"/>
        <v>5512.0128598342526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  <c r="Q125" s="269"/>
      <c r="R125" s="269"/>
      <c r="S125" s="269"/>
      <c r="T125" s="269"/>
      <c r="U125" s="269"/>
      <c r="V125" s="269"/>
      <c r="W125" s="269"/>
    </row>
    <row r="126" spans="2:23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32794.113572359682</v>
      </c>
      <c r="E126" s="522">
        <f>IF(+J96&lt;F125,J96,D126)</f>
        <v>1900.0232558139535</v>
      </c>
      <c r="F126" s="523">
        <f t="shared" si="31"/>
        <v>30894.090316545728</v>
      </c>
      <c r="G126" s="523">
        <f t="shared" si="32"/>
        <v>31844.101944452705</v>
      </c>
      <c r="H126" s="526">
        <f t="shared" si="33"/>
        <v>5308.6333320893</v>
      </c>
      <c r="I126" s="577">
        <f t="shared" si="34"/>
        <v>5308.6333320893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  <c r="Q126" s="269"/>
      <c r="R126" s="269"/>
      <c r="S126" s="269"/>
      <c r="T126" s="269"/>
      <c r="U126" s="269"/>
      <c r="V126" s="269"/>
      <c r="W126" s="269"/>
    </row>
    <row r="127" spans="2:23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30894.090316545728</v>
      </c>
      <c r="E127" s="522">
        <f>IF(+J96&lt;F126,J96,D127)</f>
        <v>1900.0232558139535</v>
      </c>
      <c r="F127" s="523">
        <f t="shared" si="31"/>
        <v>28994.067060731773</v>
      </c>
      <c r="G127" s="523">
        <f t="shared" si="32"/>
        <v>29944.07868863875</v>
      </c>
      <c r="H127" s="526">
        <f t="shared" si="33"/>
        <v>5105.2538043443465</v>
      </c>
      <c r="I127" s="577">
        <f t="shared" si="34"/>
        <v>5105.2538043443465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  <c r="Q127" s="269"/>
      <c r="R127" s="269"/>
      <c r="S127" s="269"/>
      <c r="T127" s="269"/>
      <c r="U127" s="269"/>
      <c r="V127" s="269"/>
      <c r="W127" s="269"/>
    </row>
    <row r="128" spans="2:23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28994.067060731773</v>
      </c>
      <c r="E128" s="522">
        <f>IF(+J96&lt;F127,J96,D128)</f>
        <v>1900.0232558139535</v>
      </c>
      <c r="F128" s="523">
        <f t="shared" si="31"/>
        <v>27094.043804917819</v>
      </c>
      <c r="G128" s="523">
        <f t="shared" si="32"/>
        <v>28044.055432824796</v>
      </c>
      <c r="H128" s="526">
        <f t="shared" si="33"/>
        <v>4901.8742765993939</v>
      </c>
      <c r="I128" s="577">
        <f t="shared" si="34"/>
        <v>4901.8742765993939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  <c r="Q128" s="269"/>
      <c r="R128" s="269"/>
      <c r="S128" s="269"/>
      <c r="T128" s="269"/>
      <c r="U128" s="269"/>
      <c r="V128" s="269"/>
      <c r="W128" s="269"/>
    </row>
    <row r="129" spans="2:23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27094.043804917819</v>
      </c>
      <c r="E129" s="522">
        <f>IF(+J96&lt;F128,J96,D129)</f>
        <v>1900.0232558139535</v>
      </c>
      <c r="F129" s="523">
        <f t="shared" si="31"/>
        <v>25194.020549103865</v>
      </c>
      <c r="G129" s="523">
        <f t="shared" si="32"/>
        <v>26144.032177010842</v>
      </c>
      <c r="H129" s="526">
        <f t="shared" si="33"/>
        <v>4698.4947488544403</v>
      </c>
      <c r="I129" s="577">
        <f t="shared" si="34"/>
        <v>4698.4947488544403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  <c r="Q129" s="269"/>
      <c r="R129" s="269"/>
      <c r="S129" s="269"/>
      <c r="T129" s="269"/>
      <c r="U129" s="269"/>
      <c r="V129" s="269"/>
      <c r="W129" s="269"/>
    </row>
    <row r="130" spans="2:23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25194.020549103865</v>
      </c>
      <c r="E130" s="522">
        <f>IF(+J96&lt;F129,J96,D130)</f>
        <v>1900.0232558139535</v>
      </c>
      <c r="F130" s="523">
        <f t="shared" si="31"/>
        <v>23293.997293289911</v>
      </c>
      <c r="G130" s="523">
        <f t="shared" si="32"/>
        <v>24244.008921196888</v>
      </c>
      <c r="H130" s="526">
        <f t="shared" si="33"/>
        <v>4495.1152211094877</v>
      </c>
      <c r="I130" s="577">
        <f t="shared" si="34"/>
        <v>4495.1152211094877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  <c r="Q130" s="269"/>
      <c r="R130" s="269"/>
      <c r="S130" s="269"/>
      <c r="T130" s="269"/>
      <c r="U130" s="269"/>
      <c r="V130" s="269"/>
      <c r="W130" s="269"/>
    </row>
    <row r="131" spans="2:23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23293.997293289911</v>
      </c>
      <c r="E131" s="522">
        <f>IF(+J96&lt;F130,J96,D131)</f>
        <v>1900.0232558139535</v>
      </c>
      <c r="F131" s="523">
        <f t="shared" ref="F131:F154" si="35">+D131-E131</f>
        <v>21393.974037475957</v>
      </c>
      <c r="G131" s="523">
        <f t="shared" ref="G131:G154" si="36">+(F131+D131)/2</f>
        <v>22343.985665382934</v>
      </c>
      <c r="H131" s="526">
        <f t="shared" si="33"/>
        <v>4291.7356933645342</v>
      </c>
      <c r="I131" s="577">
        <f t="shared" si="34"/>
        <v>4291.7356933645342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21393.974037475957</v>
      </c>
      <c r="E132" s="522">
        <f>IF(+J96&lt;F131,J96,D132)</f>
        <v>1900.0232558139535</v>
      </c>
      <c r="F132" s="523">
        <f t="shared" si="35"/>
        <v>19493.950781662003</v>
      </c>
      <c r="G132" s="523">
        <f t="shared" si="36"/>
        <v>20443.96240956898</v>
      </c>
      <c r="H132" s="526">
        <f t="shared" si="33"/>
        <v>4088.3561656195816</v>
      </c>
      <c r="I132" s="577">
        <f t="shared" si="34"/>
        <v>4088.3561656195816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  <c r="R132" s="269"/>
      <c r="S132" s="269"/>
      <c r="T132" s="269"/>
      <c r="U132" s="269"/>
      <c r="V132" s="269"/>
      <c r="W132" s="269"/>
    </row>
    <row r="133" spans="2:23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19493.950781662003</v>
      </c>
      <c r="E133" s="522">
        <f>IF(+J96&lt;F132,J96,D133)</f>
        <v>1900.0232558139535</v>
      </c>
      <c r="F133" s="523">
        <f t="shared" si="35"/>
        <v>17593.927525848048</v>
      </c>
      <c r="G133" s="523">
        <f t="shared" si="36"/>
        <v>18543.939153755025</v>
      </c>
      <c r="H133" s="526">
        <f t="shared" si="33"/>
        <v>3884.9766378746281</v>
      </c>
      <c r="I133" s="577">
        <f t="shared" si="34"/>
        <v>3884.9766378746281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  <c r="R133" s="269"/>
      <c r="S133" s="269"/>
      <c r="T133" s="269"/>
      <c r="U133" s="269"/>
      <c r="V133" s="269"/>
      <c r="W133" s="269"/>
    </row>
    <row r="134" spans="2:23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17593.927525848048</v>
      </c>
      <c r="E134" s="522">
        <f>IF(+J96&lt;F133,J96,D134)</f>
        <v>1900.0232558139535</v>
      </c>
      <c r="F134" s="523">
        <f t="shared" si="35"/>
        <v>15693.904270034094</v>
      </c>
      <c r="G134" s="523">
        <f t="shared" si="36"/>
        <v>16643.915897941071</v>
      </c>
      <c r="H134" s="526">
        <f t="shared" si="33"/>
        <v>3681.597110129675</v>
      </c>
      <c r="I134" s="577">
        <f t="shared" si="34"/>
        <v>3681.597110129675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  <c r="R134" s="269"/>
      <c r="S134" s="269"/>
      <c r="T134" s="269"/>
      <c r="U134" s="269"/>
      <c r="V134" s="269"/>
      <c r="W134" s="269"/>
    </row>
    <row r="135" spans="2:23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15693.904270034094</v>
      </c>
      <c r="E135" s="522">
        <f>IF(+J96&lt;F134,J96,D135)</f>
        <v>1900.0232558139535</v>
      </c>
      <c r="F135" s="523">
        <f t="shared" si="35"/>
        <v>13793.88101422014</v>
      </c>
      <c r="G135" s="523">
        <f t="shared" si="36"/>
        <v>14743.892642127117</v>
      </c>
      <c r="H135" s="526">
        <f t="shared" si="33"/>
        <v>3478.2175823847219</v>
      </c>
      <c r="I135" s="577">
        <f t="shared" si="34"/>
        <v>3478.2175823847219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  <c r="R135" s="269"/>
      <c r="S135" s="269"/>
      <c r="T135" s="269"/>
      <c r="U135" s="269"/>
      <c r="V135" s="269"/>
      <c r="W135" s="269"/>
    </row>
    <row r="136" spans="2:23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13793.88101422014</v>
      </c>
      <c r="E136" s="522">
        <f>IF(+J96&lt;F135,J96,D136)</f>
        <v>1900.0232558139535</v>
      </c>
      <c r="F136" s="523">
        <f t="shared" si="35"/>
        <v>11893.857758406186</v>
      </c>
      <c r="G136" s="523">
        <f t="shared" si="36"/>
        <v>12843.869386313163</v>
      </c>
      <c r="H136" s="526">
        <f t="shared" si="33"/>
        <v>3274.8380546397684</v>
      </c>
      <c r="I136" s="577">
        <f t="shared" si="34"/>
        <v>3274.8380546397684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  <c r="R136" s="269"/>
      <c r="S136" s="269"/>
      <c r="T136" s="269"/>
      <c r="U136" s="269"/>
      <c r="V136" s="269"/>
      <c r="W136" s="269"/>
    </row>
    <row r="137" spans="2:23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11893.857758406186</v>
      </c>
      <c r="E137" s="522">
        <f>IF(+J96&lt;F136,J96,D137)</f>
        <v>1900.0232558139535</v>
      </c>
      <c r="F137" s="523">
        <f t="shared" si="35"/>
        <v>9993.8345025922317</v>
      </c>
      <c r="G137" s="523">
        <f t="shared" si="36"/>
        <v>10943.846130499209</v>
      </c>
      <c r="H137" s="526">
        <f t="shared" si="33"/>
        <v>3071.4585268948158</v>
      </c>
      <c r="I137" s="577">
        <f t="shared" si="34"/>
        <v>3071.4585268948158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  <c r="R137" s="269"/>
      <c r="S137" s="269"/>
      <c r="T137" s="269"/>
      <c r="U137" s="269"/>
      <c r="V137" s="269"/>
      <c r="W137" s="269"/>
    </row>
    <row r="138" spans="2:23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9993.8345025922317</v>
      </c>
      <c r="E138" s="522">
        <f>IF(+J96&lt;F137,J96,D138)</f>
        <v>1900.0232558139535</v>
      </c>
      <c r="F138" s="523">
        <f t="shared" si="35"/>
        <v>8093.8112467782785</v>
      </c>
      <c r="G138" s="523">
        <f t="shared" si="36"/>
        <v>9043.8228746852546</v>
      </c>
      <c r="H138" s="526">
        <f t="shared" si="33"/>
        <v>2868.0789991498623</v>
      </c>
      <c r="I138" s="577">
        <f t="shared" si="34"/>
        <v>2868.0789991498623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  <c r="R138" s="269"/>
      <c r="S138" s="269"/>
      <c r="T138" s="269"/>
      <c r="U138" s="269"/>
      <c r="V138" s="269"/>
      <c r="W138" s="269"/>
    </row>
    <row r="139" spans="2:23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8093.8112467782785</v>
      </c>
      <c r="E139" s="522">
        <f>IF(+J96&lt;F138,J96,D139)</f>
        <v>1900.0232558139535</v>
      </c>
      <c r="F139" s="523">
        <f t="shared" si="35"/>
        <v>6193.7879909643252</v>
      </c>
      <c r="G139" s="523">
        <f t="shared" si="36"/>
        <v>7143.7996188713023</v>
      </c>
      <c r="H139" s="526">
        <f t="shared" si="33"/>
        <v>2664.6994714049097</v>
      </c>
      <c r="I139" s="577">
        <f t="shared" si="34"/>
        <v>2664.6994714049097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  <c r="R139" s="269"/>
      <c r="S139" s="269"/>
      <c r="T139" s="269"/>
      <c r="U139" s="269"/>
      <c r="V139" s="269"/>
      <c r="W139" s="269"/>
    </row>
    <row r="140" spans="2:23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6193.7879909643252</v>
      </c>
      <c r="E140" s="522">
        <f>IF(+J96&lt;F139,J96,D140)</f>
        <v>1900.0232558139535</v>
      </c>
      <c r="F140" s="523">
        <f t="shared" si="35"/>
        <v>4293.764735150372</v>
      </c>
      <c r="G140" s="523">
        <f t="shared" si="36"/>
        <v>5243.7763630573481</v>
      </c>
      <c r="H140" s="526">
        <f t="shared" si="33"/>
        <v>2461.3199436599566</v>
      </c>
      <c r="I140" s="577">
        <f t="shared" si="34"/>
        <v>2461.3199436599566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  <c r="R140" s="269"/>
      <c r="S140" s="269"/>
      <c r="T140" s="269"/>
      <c r="U140" s="269"/>
      <c r="V140" s="269"/>
      <c r="W140" s="269"/>
    </row>
    <row r="141" spans="2:23" ht="12.5">
      <c r="B141" s="582" t="str">
        <f t="shared" si="25"/>
        <v/>
      </c>
      <c r="C141" s="507">
        <f>IF(D93="","-",+C140+1)</f>
        <v>2049</v>
      </c>
      <c r="D141" s="374">
        <f>IF(F140+SUM(E$99:E140)=D$92,F140,D$92-SUM(E$99:E140))</f>
        <v>4293.764735150372</v>
      </c>
      <c r="E141" s="522">
        <f>IF(+J96&lt;F140,J96,D141)</f>
        <v>1900.0232558139535</v>
      </c>
      <c r="F141" s="523">
        <f t="shared" si="35"/>
        <v>2393.7414793364187</v>
      </c>
      <c r="G141" s="523">
        <f t="shared" si="36"/>
        <v>3343.7531072433953</v>
      </c>
      <c r="H141" s="526">
        <f t="shared" si="33"/>
        <v>2257.9404159150035</v>
      </c>
      <c r="I141" s="577">
        <f t="shared" si="34"/>
        <v>2257.9404159150035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  <c r="R141" s="269"/>
      <c r="S141" s="269"/>
      <c r="T141" s="269"/>
      <c r="U141" s="269"/>
      <c r="V141" s="269"/>
      <c r="W141" s="269"/>
    </row>
    <row r="142" spans="2:23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2393.7414793364187</v>
      </c>
      <c r="E142" s="522">
        <f>IF(+J96&lt;F141,J96,D142)</f>
        <v>1900.0232558139535</v>
      </c>
      <c r="F142" s="523">
        <f t="shared" si="35"/>
        <v>493.71822352246522</v>
      </c>
      <c r="G142" s="523">
        <f t="shared" si="36"/>
        <v>1443.7298514294421</v>
      </c>
      <c r="H142" s="526">
        <f t="shared" si="33"/>
        <v>2054.5608881700505</v>
      </c>
      <c r="I142" s="577">
        <f t="shared" si="34"/>
        <v>2054.5608881700505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  <c r="R142" s="269"/>
      <c r="S142" s="269"/>
      <c r="T142" s="269"/>
      <c r="U142" s="269"/>
      <c r="V142" s="269"/>
      <c r="W142" s="269"/>
    </row>
    <row r="143" spans="2:23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493.71822352246522</v>
      </c>
      <c r="E143" s="522">
        <f>IF(+J96&lt;F142,J96,D143)</f>
        <v>493.71822352246522</v>
      </c>
      <c r="F143" s="523">
        <f t="shared" si="35"/>
        <v>0</v>
      </c>
      <c r="G143" s="523">
        <f t="shared" si="36"/>
        <v>246.85911176123261</v>
      </c>
      <c r="H143" s="526">
        <f t="shared" si="33"/>
        <v>520.14215776427545</v>
      </c>
      <c r="I143" s="577">
        <f t="shared" si="34"/>
        <v>520.14215776427545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  <c r="R143" s="269"/>
      <c r="S143" s="269"/>
      <c r="T143" s="269"/>
      <c r="U143" s="269"/>
      <c r="V143" s="269"/>
      <c r="W143" s="269"/>
    </row>
    <row r="144" spans="2:23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  <c r="R144" s="269"/>
      <c r="S144" s="269"/>
      <c r="T144" s="269"/>
      <c r="U144" s="269"/>
      <c r="V144" s="269"/>
      <c r="W144" s="269"/>
    </row>
    <row r="145" spans="2:23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  <c r="R145" s="269"/>
      <c r="S145" s="269"/>
      <c r="T145" s="269"/>
      <c r="U145" s="269"/>
      <c r="V145" s="269"/>
      <c r="W145" s="269"/>
    </row>
    <row r="146" spans="2:23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  <c r="R146" s="269"/>
      <c r="S146" s="269"/>
      <c r="T146" s="269"/>
      <c r="U146" s="269"/>
      <c r="V146" s="269"/>
      <c r="W146" s="269"/>
    </row>
    <row r="147" spans="2:23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  <c r="R147" s="269"/>
      <c r="S147" s="269"/>
      <c r="T147" s="269"/>
      <c r="U147" s="269"/>
      <c r="V147" s="269"/>
      <c r="W147" s="269"/>
    </row>
    <row r="148" spans="2:23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  <c r="R148" s="269"/>
      <c r="S148" s="269"/>
      <c r="T148" s="269"/>
      <c r="U148" s="269"/>
      <c r="V148" s="269"/>
      <c r="W148" s="269"/>
    </row>
    <row r="149" spans="2:23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  <c r="R149" s="269"/>
      <c r="S149" s="269"/>
      <c r="T149" s="269"/>
      <c r="U149" s="269"/>
      <c r="V149" s="269"/>
      <c r="W149" s="269"/>
    </row>
    <row r="150" spans="2:23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  <c r="R150" s="269"/>
      <c r="S150" s="269"/>
      <c r="T150" s="269"/>
      <c r="U150" s="269"/>
      <c r="V150" s="269"/>
      <c r="W150" s="269"/>
    </row>
    <row r="151" spans="2:23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  <c r="R151" s="269"/>
      <c r="S151" s="269"/>
      <c r="T151" s="269"/>
      <c r="U151" s="269"/>
      <c r="V151" s="269"/>
      <c r="W151" s="269"/>
    </row>
    <row r="152" spans="2:23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  <c r="R152" s="269"/>
      <c r="S152" s="269"/>
      <c r="T152" s="269"/>
      <c r="U152" s="269"/>
      <c r="V152" s="269"/>
      <c r="W152" s="269"/>
    </row>
    <row r="153" spans="2:23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  <c r="R153" s="269"/>
      <c r="S153" s="269"/>
      <c r="T153" s="269"/>
      <c r="U153" s="269"/>
      <c r="V153" s="269"/>
      <c r="W153" s="269"/>
    </row>
    <row r="154" spans="2:23" ht="13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  <c r="R154" s="269"/>
      <c r="S154" s="269"/>
      <c r="T154" s="269"/>
      <c r="U154" s="269"/>
      <c r="V154" s="269"/>
      <c r="W154" s="269"/>
    </row>
    <row r="155" spans="2:23" ht="12.5">
      <c r="C155" s="374" t="s">
        <v>78</v>
      </c>
      <c r="D155" s="375"/>
      <c r="E155" s="375">
        <f>SUM(E99:E154)</f>
        <v>81700.999999999971</v>
      </c>
      <c r="F155" s="375"/>
      <c r="G155" s="375"/>
      <c r="H155" s="375">
        <f>SUM(H99:H154)</f>
        <v>294070.07360421383</v>
      </c>
      <c r="I155" s="375">
        <f>SUM(I99:I154)</f>
        <v>294070.07360421383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view="pageBreakPreview" topLeftCell="A4" zoomScale="75" zoomScaleNormal="100" zoomScaleSheetLayoutView="75" workbookViewId="0">
      <selection activeCell="C17" sqref="C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34888.360821440634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34888.360821440634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666" t="s">
        <v>483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8860.6904761904771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>G26</f>
        <v>45988.994041670856</v>
      </c>
      <c r="L26" s="519">
        <f t="shared" si="7"/>
        <v>0</v>
      </c>
      <c r="M26" s="518">
        <f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>G27</f>
        <v>43480.748337588419</v>
      </c>
      <c r="L27" s="519">
        <f t="shared" si="7"/>
        <v>0</v>
      </c>
      <c r="M27" s="518">
        <f>H27</f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2018</v>
      </c>
      <c r="D28" s="608">
        <v>276772.11483402213</v>
      </c>
      <c r="E28" s="609">
        <v>9076.8048780487807</v>
      </c>
      <c r="F28" s="608">
        <v>267695.30995597335</v>
      </c>
      <c r="G28" s="609">
        <v>39535.458735261971</v>
      </c>
      <c r="H28" s="610">
        <v>39535.458735261971</v>
      </c>
      <c r="I28" s="511">
        <f t="shared" si="0"/>
        <v>0</v>
      </c>
      <c r="J28" s="511"/>
      <c r="K28" s="518">
        <f>G28</f>
        <v>39535.458735261971</v>
      </c>
      <c r="L28" s="519">
        <f t="shared" si="7"/>
        <v>0</v>
      </c>
      <c r="M28" s="518">
        <f>H28</f>
        <v>39535.458735261971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/>
      </c>
      <c r="C29" s="507">
        <f>IF(D11="","-",+C28+1)</f>
        <v>2019</v>
      </c>
      <c r="D29" s="608">
        <v>267695.30995597335</v>
      </c>
      <c r="E29" s="609">
        <v>8654.6279069767443</v>
      </c>
      <c r="F29" s="608">
        <v>259040.68204899662</v>
      </c>
      <c r="G29" s="609">
        <v>34874.405853202261</v>
      </c>
      <c r="H29" s="610">
        <v>34874.405853202261</v>
      </c>
      <c r="I29" s="511">
        <f t="shared" si="0"/>
        <v>0</v>
      </c>
      <c r="J29" s="511"/>
      <c r="K29" s="518">
        <f>G29</f>
        <v>34874.405853202261</v>
      </c>
      <c r="L29" s="519">
        <f t="shared" ref="L29" si="10">IF(K29&lt;&gt;0,+G29-K29,0)</f>
        <v>0</v>
      </c>
      <c r="M29" s="518">
        <f>H29</f>
        <v>34874.405853202261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>IU</v>
      </c>
      <c r="C30" s="507">
        <f>IF(D11="","-",+C29+1)</f>
        <v>2020</v>
      </c>
      <c r="D30" s="608">
        <v>258618.50507792458</v>
      </c>
      <c r="E30" s="609">
        <v>9076.8048780487807</v>
      </c>
      <c r="F30" s="608">
        <v>249541.70019987581</v>
      </c>
      <c r="G30" s="609">
        <v>41368.886578539459</v>
      </c>
      <c r="H30" s="610">
        <v>41368.886578539459</v>
      </c>
      <c r="I30" s="511">
        <f t="shared" si="0"/>
        <v>0</v>
      </c>
      <c r="J30" s="511"/>
      <c r="K30" s="518">
        <f>G30</f>
        <v>41368.886578539459</v>
      </c>
      <c r="L30" s="519">
        <f t="shared" ref="L30" si="11">IF(K30&lt;&gt;0,+G30-K30,0)</f>
        <v>0</v>
      </c>
      <c r="M30" s="518">
        <f>H30</f>
        <v>41368.886578539459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>IU</v>
      </c>
      <c r="C31" s="507">
        <f>IF(D11="","-",+C30+1)</f>
        <v>2021</v>
      </c>
      <c r="D31" s="523">
        <f>IF(F30+SUM(E$17:E30)=D$10,F30,D$10-SUM(E$17:E30))</f>
        <v>249963.87717094779</v>
      </c>
      <c r="E31" s="522">
        <f>IF(+I14&lt;F30,I14,D31)</f>
        <v>8860.6904761904771</v>
      </c>
      <c r="F31" s="523">
        <f t="shared" ref="F31:F48" si="12">+D31-E31</f>
        <v>241103.18669475731</v>
      </c>
      <c r="G31" s="524">
        <f t="shared" ref="G31:G72" si="13">+I$12*((D31+F31)/2)+E31</f>
        <v>34888.360821440634</v>
      </c>
      <c r="H31" s="491">
        <f t="shared" ref="H31:H72" si="14">+I$13*((D31+F31)/2)+E31</f>
        <v>34888.360821440634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2022</v>
      </c>
      <c r="D32" s="523">
        <f>IF(F31+SUM(E$17:E31)=D$10,F31,D$10-SUM(E$17:E31))</f>
        <v>241103.18669475731</v>
      </c>
      <c r="E32" s="522">
        <f>IF(+I14&lt;F31,I14,D32)</f>
        <v>8860.6904761904771</v>
      </c>
      <c r="F32" s="523">
        <f t="shared" si="12"/>
        <v>232242.49621856684</v>
      </c>
      <c r="G32" s="524">
        <f t="shared" si="13"/>
        <v>33949.087358748569</v>
      </c>
      <c r="H32" s="491">
        <f t="shared" si="14"/>
        <v>33949.087358748569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2023</v>
      </c>
      <c r="D33" s="523">
        <f>IF(F32+SUM(E$17:E32)=D$10,F32,D$10-SUM(E$17:E32))</f>
        <v>232242.49621856684</v>
      </c>
      <c r="E33" s="522">
        <f>IF(+I14&lt;F32,I14,D33)</f>
        <v>8860.6904761904771</v>
      </c>
      <c r="F33" s="523">
        <f t="shared" si="12"/>
        <v>223381.80574237637</v>
      </c>
      <c r="G33" s="524">
        <f t="shared" si="13"/>
        <v>33009.813896056505</v>
      </c>
      <c r="H33" s="491">
        <f t="shared" si="14"/>
        <v>33009.813896056505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223381.80574237637</v>
      </c>
      <c r="E34" s="522">
        <f>IF(+I14&lt;F33,I14,D34)</f>
        <v>8860.6904761904771</v>
      </c>
      <c r="F34" s="523">
        <f t="shared" si="12"/>
        <v>214521.11526618589</v>
      </c>
      <c r="G34" s="524">
        <f t="shared" si="13"/>
        <v>32070.540433364436</v>
      </c>
      <c r="H34" s="491">
        <f t="shared" si="14"/>
        <v>32070.540433364436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214521.11526618589</v>
      </c>
      <c r="E35" s="522">
        <f>IF(+I14&lt;F34,I14,D35)</f>
        <v>8860.6904761904771</v>
      </c>
      <c r="F35" s="523">
        <f t="shared" si="12"/>
        <v>205660.42478999542</v>
      </c>
      <c r="G35" s="524">
        <f t="shared" si="13"/>
        <v>31131.266970672372</v>
      </c>
      <c r="H35" s="491">
        <f t="shared" si="14"/>
        <v>31131.266970672372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205660.42478999542</v>
      </c>
      <c r="E36" s="522">
        <f>IF(+I14&lt;F35,I14,D36)</f>
        <v>8860.6904761904771</v>
      </c>
      <c r="F36" s="523">
        <f t="shared" si="12"/>
        <v>196799.73431380495</v>
      </c>
      <c r="G36" s="524">
        <f t="shared" si="13"/>
        <v>30191.993507980307</v>
      </c>
      <c r="H36" s="491">
        <f t="shared" si="14"/>
        <v>30191.993507980307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196799.73431380495</v>
      </c>
      <c r="E37" s="522">
        <f>IF(+I14&lt;F36,I14,D37)</f>
        <v>8860.6904761904771</v>
      </c>
      <c r="F37" s="523">
        <f t="shared" si="12"/>
        <v>187939.04383761447</v>
      </c>
      <c r="G37" s="524">
        <f t="shared" si="13"/>
        <v>29252.720045288243</v>
      </c>
      <c r="H37" s="491">
        <f t="shared" si="14"/>
        <v>29252.720045288243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187939.04383761447</v>
      </c>
      <c r="E38" s="522">
        <f>IF(+I14&lt;F37,I14,D38)</f>
        <v>8860.6904761904771</v>
      </c>
      <c r="F38" s="523">
        <f t="shared" si="12"/>
        <v>179078.353361424</v>
      </c>
      <c r="G38" s="524">
        <f t="shared" si="13"/>
        <v>28313.446582596174</v>
      </c>
      <c r="H38" s="491">
        <f t="shared" si="14"/>
        <v>28313.446582596174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179078.353361424</v>
      </c>
      <c r="E39" s="522">
        <f>IF(+I14&lt;F38,I14,D39)</f>
        <v>8860.6904761904771</v>
      </c>
      <c r="F39" s="523">
        <f t="shared" si="12"/>
        <v>170217.66288523353</v>
      </c>
      <c r="G39" s="524">
        <f t="shared" si="13"/>
        <v>27374.17311990411</v>
      </c>
      <c r="H39" s="491">
        <f t="shared" si="14"/>
        <v>27374.17311990411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170217.66288523353</v>
      </c>
      <c r="E40" s="522">
        <f>IF(+I14&lt;F39,I14,D40)</f>
        <v>8860.6904761904771</v>
      </c>
      <c r="F40" s="523">
        <f t="shared" si="12"/>
        <v>161356.97240904305</v>
      </c>
      <c r="G40" s="524">
        <f t="shared" si="13"/>
        <v>26434.899657212045</v>
      </c>
      <c r="H40" s="491">
        <f t="shared" si="14"/>
        <v>26434.899657212045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161356.97240904305</v>
      </c>
      <c r="E41" s="522">
        <f>IF(+I14&lt;F40,I14,D41)</f>
        <v>8860.6904761904771</v>
      </c>
      <c r="F41" s="523">
        <f t="shared" si="12"/>
        <v>152496.28193285258</v>
      </c>
      <c r="G41" s="524">
        <f t="shared" si="13"/>
        <v>25495.62619451998</v>
      </c>
      <c r="H41" s="491">
        <f t="shared" si="14"/>
        <v>25495.62619451998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152496.28193285258</v>
      </c>
      <c r="E42" s="522">
        <f>IF(+I14&lt;F41,I14,D42)</f>
        <v>8860.6904761904771</v>
      </c>
      <c r="F42" s="523">
        <f t="shared" si="12"/>
        <v>143635.59145666211</v>
      </c>
      <c r="G42" s="524">
        <f t="shared" si="13"/>
        <v>24556.352731827916</v>
      </c>
      <c r="H42" s="491">
        <f t="shared" si="14"/>
        <v>24556.352731827916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143635.59145666211</v>
      </c>
      <c r="E43" s="522">
        <f>IF(+I14&lt;F42,I14,D43)</f>
        <v>8860.6904761904771</v>
      </c>
      <c r="F43" s="523">
        <f t="shared" si="12"/>
        <v>134774.90098047163</v>
      </c>
      <c r="G43" s="524">
        <f t="shared" si="13"/>
        <v>23617.079269135847</v>
      </c>
      <c r="H43" s="491">
        <f t="shared" si="14"/>
        <v>23617.079269135847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134774.90098047163</v>
      </c>
      <c r="E44" s="522">
        <f>IF(+I14&lt;F43,I14,D44)</f>
        <v>8860.6904761904771</v>
      </c>
      <c r="F44" s="523">
        <f t="shared" si="12"/>
        <v>125914.21050428116</v>
      </c>
      <c r="G44" s="524">
        <f t="shared" si="13"/>
        <v>22677.805806443779</v>
      </c>
      <c r="H44" s="491">
        <f t="shared" si="14"/>
        <v>22677.805806443779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125914.21050428116</v>
      </c>
      <c r="E45" s="522">
        <f>IF(+I14&lt;F44,I14,D45)</f>
        <v>8860.6904761904771</v>
      </c>
      <c r="F45" s="523">
        <f t="shared" si="12"/>
        <v>117053.52002809069</v>
      </c>
      <c r="G45" s="524">
        <f t="shared" si="13"/>
        <v>21738.532343751715</v>
      </c>
      <c r="H45" s="491">
        <f t="shared" si="14"/>
        <v>21738.532343751715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117053.52002809069</v>
      </c>
      <c r="E46" s="522">
        <f>IF(+I14&lt;F45,I14,D46)</f>
        <v>8860.6904761904771</v>
      </c>
      <c r="F46" s="523">
        <f t="shared" si="12"/>
        <v>108192.82955190021</v>
      </c>
      <c r="G46" s="524">
        <f t="shared" si="13"/>
        <v>20799.25888105965</v>
      </c>
      <c r="H46" s="491">
        <f t="shared" si="14"/>
        <v>20799.25888105965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108192.82955190021</v>
      </c>
      <c r="E47" s="522">
        <f>IF(+I14&lt;F46,I14,D47)</f>
        <v>8860.6904761904771</v>
      </c>
      <c r="F47" s="523">
        <f t="shared" si="12"/>
        <v>99332.13907570974</v>
      </c>
      <c r="G47" s="524">
        <f t="shared" si="13"/>
        <v>19859.985418367585</v>
      </c>
      <c r="H47" s="491">
        <f t="shared" si="14"/>
        <v>19859.985418367585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99332.13907570974</v>
      </c>
      <c r="E48" s="522">
        <f>IF(+I14&lt;F47,I14,D48)</f>
        <v>8860.6904761904771</v>
      </c>
      <c r="F48" s="523">
        <f t="shared" si="12"/>
        <v>90471.448599519266</v>
      </c>
      <c r="G48" s="524">
        <f t="shared" si="13"/>
        <v>18920.711955675521</v>
      </c>
      <c r="H48" s="491">
        <f t="shared" si="14"/>
        <v>18920.711955675521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90471.448599519266</v>
      </c>
      <c r="E49" s="522">
        <f>IF(+I14&lt;F48,I14,D49)</f>
        <v>8860.6904761904771</v>
      </c>
      <c r="F49" s="523">
        <f t="shared" ref="F49:F72" si="15">+D49-E49</f>
        <v>81610.758123328793</v>
      </c>
      <c r="G49" s="524">
        <f t="shared" si="13"/>
        <v>17981.438492983456</v>
      </c>
      <c r="H49" s="491">
        <f t="shared" si="14"/>
        <v>17981.438492983456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81610.758123328793</v>
      </c>
      <c r="E50" s="522">
        <f>IF(+I14&lt;F49,I14,D50)</f>
        <v>8860.6904761904771</v>
      </c>
      <c r="F50" s="523">
        <f t="shared" si="15"/>
        <v>72750.067647138319</v>
      </c>
      <c r="G50" s="524">
        <f t="shared" si="13"/>
        <v>17042.165030291388</v>
      </c>
      <c r="H50" s="491">
        <f t="shared" si="14"/>
        <v>17042.165030291388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72750.067647138319</v>
      </c>
      <c r="E51" s="522">
        <f>IF(+I14&lt;F50,I14,D51)</f>
        <v>8860.6904761904771</v>
      </c>
      <c r="F51" s="523">
        <f t="shared" si="15"/>
        <v>63889.377170947846</v>
      </c>
      <c r="G51" s="524">
        <f t="shared" si="13"/>
        <v>16102.891567599323</v>
      </c>
      <c r="H51" s="491">
        <f t="shared" si="14"/>
        <v>16102.891567599323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63889.377170947846</v>
      </c>
      <c r="E52" s="522">
        <f>IF(+I14&lt;F51,I14,D52)</f>
        <v>8860.6904761904771</v>
      </c>
      <c r="F52" s="523">
        <f t="shared" si="15"/>
        <v>55028.686694757373</v>
      </c>
      <c r="G52" s="524">
        <f t="shared" si="13"/>
        <v>15163.618104907257</v>
      </c>
      <c r="H52" s="491">
        <f t="shared" si="14"/>
        <v>15163.618104907257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55028.686694757373</v>
      </c>
      <c r="E53" s="522">
        <f>IF(+I14&lt;F52,I14,D53)</f>
        <v>8860.6904761904771</v>
      </c>
      <c r="F53" s="523">
        <f t="shared" si="15"/>
        <v>46167.996218566899</v>
      </c>
      <c r="G53" s="524">
        <f t="shared" si="13"/>
        <v>14224.34464221519</v>
      </c>
      <c r="H53" s="491">
        <f t="shared" si="14"/>
        <v>14224.34464221519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46167.996218566899</v>
      </c>
      <c r="E54" s="522">
        <f>IF(+I14&lt;F53,I14,D54)</f>
        <v>8860.6904761904771</v>
      </c>
      <c r="F54" s="523">
        <f t="shared" si="15"/>
        <v>37307.305742376426</v>
      </c>
      <c r="G54" s="524">
        <f t="shared" si="13"/>
        <v>13285.071179523125</v>
      </c>
      <c r="H54" s="491">
        <f t="shared" si="14"/>
        <v>13285.071179523125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37307.305742376426</v>
      </c>
      <c r="E55" s="522">
        <f>IF(+I14&lt;F54,I14,D55)</f>
        <v>8860.6904761904771</v>
      </c>
      <c r="F55" s="523">
        <f t="shared" si="15"/>
        <v>28446.615266185949</v>
      </c>
      <c r="G55" s="524">
        <f t="shared" si="13"/>
        <v>12345.797716831061</v>
      </c>
      <c r="H55" s="491">
        <f t="shared" si="14"/>
        <v>12345.797716831061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28446.615266185949</v>
      </c>
      <c r="E56" s="522">
        <f>IF(+I14&lt;F55,I14,D56)</f>
        <v>8860.6904761904771</v>
      </c>
      <c r="F56" s="523">
        <f t="shared" si="15"/>
        <v>19585.924789995472</v>
      </c>
      <c r="G56" s="524">
        <f t="shared" si="13"/>
        <v>11406.524254138993</v>
      </c>
      <c r="H56" s="491">
        <f t="shared" si="14"/>
        <v>11406.524254138993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19585.924789995472</v>
      </c>
      <c r="E57" s="522">
        <f>IF(+I14&lt;F56,I14,D57)</f>
        <v>8860.6904761904771</v>
      </c>
      <c r="F57" s="523">
        <f t="shared" si="15"/>
        <v>10725.234313804995</v>
      </c>
      <c r="G57" s="524">
        <f t="shared" si="13"/>
        <v>10467.250791446928</v>
      </c>
      <c r="H57" s="491">
        <f t="shared" si="14"/>
        <v>10467.250791446928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10725.234313804995</v>
      </c>
      <c r="E58" s="522">
        <f>IF(+I14&lt;F57,I14,D58)</f>
        <v>8860.6904761904771</v>
      </c>
      <c r="F58" s="523">
        <f t="shared" si="15"/>
        <v>1864.5438376145175</v>
      </c>
      <c r="G58" s="524">
        <f t="shared" si="13"/>
        <v>9527.9773287548614</v>
      </c>
      <c r="H58" s="491">
        <f t="shared" si="14"/>
        <v>9527.9773287548614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1864.5438376145175</v>
      </c>
      <c r="E59" s="522">
        <f>IF(+I14&lt;F58,I14,D59)</f>
        <v>1864.5438376145175</v>
      </c>
      <c r="F59" s="523">
        <f t="shared" si="15"/>
        <v>0</v>
      </c>
      <c r="G59" s="524">
        <f t="shared" si="13"/>
        <v>1963.3688982236933</v>
      </c>
      <c r="H59" s="491">
        <f t="shared" si="14"/>
        <v>1963.3688982236933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372149</v>
      </c>
      <c r="F73" s="375"/>
      <c r="G73" s="375">
        <f>SUM(G17:G72)</f>
        <v>1276998.4581366875</v>
      </c>
      <c r="H73" s="375">
        <f>SUM(H17:H72)</f>
        <v>1276998.4581366875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34874.405853202261</v>
      </c>
      <c r="N87" s="546">
        <f>IF(J92&lt;D11,0,VLOOKUP(J92,C17:O72,11))</f>
        <v>34874.405853202261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36647.12505132259</v>
      </c>
      <c r="N88" s="550">
        <f>IF(J92&lt;D11,0,VLOOKUP(J92,C99:P154,7))</f>
        <v>36647.12505132259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1772.7191981203287</v>
      </c>
      <c r="N89" s="555">
        <f>+N88-N87</f>
        <v>1772.7191981203287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8654.6279069767443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20">+I99-H99</f>
        <v>0</v>
      </c>
      <c r="K99" s="514"/>
      <c r="L99" s="512">
        <v>0</v>
      </c>
      <c r="M99" s="597">
        <f t="shared" ref="M99:M130" si="21">IF(L99&lt;&gt;0,+H99-L99,0)</f>
        <v>0</v>
      </c>
      <c r="N99" s="512">
        <v>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20"/>
        <v>0</v>
      </c>
      <c r="K100" s="514"/>
      <c r="L100" s="518">
        <v>45246</v>
      </c>
      <c r="M100" s="514">
        <f t="shared" si="21"/>
        <v>0</v>
      </c>
      <c r="N100" s="518">
        <v>45246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4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20"/>
        <v>0</v>
      </c>
      <c r="K101" s="514"/>
      <c r="L101" s="518">
        <f t="shared" ref="L101:L106" si="25">H101</f>
        <v>60522.976408209717</v>
      </c>
      <c r="M101" s="519">
        <f t="shared" si="21"/>
        <v>0</v>
      </c>
      <c r="N101" s="518">
        <f t="shared" ref="N101:N106" si="26">I101</f>
        <v>60522.976408209717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4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20"/>
        <v>0</v>
      </c>
      <c r="K102" s="514"/>
      <c r="L102" s="518">
        <f t="shared" si="25"/>
        <v>65380.767354671472</v>
      </c>
      <c r="M102" s="519">
        <f t="shared" si="21"/>
        <v>0</v>
      </c>
      <c r="N102" s="518">
        <f t="shared" si="26"/>
        <v>65380.767354671472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4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20"/>
        <v>0</v>
      </c>
      <c r="K103" s="514"/>
      <c r="L103" s="518">
        <f t="shared" si="25"/>
        <v>58800.269953257346</v>
      </c>
      <c r="M103" s="519">
        <f t="shared" si="21"/>
        <v>0</v>
      </c>
      <c r="N103" s="518">
        <f t="shared" si="26"/>
        <v>58800.269953257346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4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20"/>
        <v>0</v>
      </c>
      <c r="K104" s="514"/>
      <c r="L104" s="518">
        <f t="shared" si="25"/>
        <v>56425.074067115129</v>
      </c>
      <c r="M104" s="519">
        <f t="shared" si="21"/>
        <v>0</v>
      </c>
      <c r="N104" s="518">
        <f t="shared" si="26"/>
        <v>56425.074067115129</v>
      </c>
      <c r="O104" s="514">
        <f t="shared" si="22"/>
        <v>0</v>
      </c>
      <c r="P104" s="514">
        <f t="shared" si="23"/>
        <v>0</v>
      </c>
      <c r="Q104" s="269"/>
    </row>
    <row r="105" spans="1:17" ht="12.5">
      <c r="B105" s="195" t="str">
        <f t="shared" si="24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25"/>
        <v>51392.082385725094</v>
      </c>
      <c r="M105" s="519">
        <f t="shared" ref="M105:M110" si="27">IF(L105&lt;&gt;0,+H105-L105,0)</f>
        <v>0</v>
      </c>
      <c r="N105" s="518">
        <f t="shared" si="26"/>
        <v>51392.082385725094</v>
      </c>
      <c r="O105" s="514">
        <f t="shared" ref="O105:O110" si="28">IF(N105&lt;&gt;0,+I105-N105,0)</f>
        <v>0</v>
      </c>
      <c r="P105" s="514">
        <f t="shared" ref="P105:P110" si="29">+O105-M105</f>
        <v>0</v>
      </c>
      <c r="Q105" s="269"/>
    </row>
    <row r="106" spans="1:17" ht="12.5">
      <c r="B106" s="195" t="str">
        <f t="shared" si="24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25"/>
        <v>50386.311054794773</v>
      </c>
      <c r="M106" s="519">
        <f t="shared" si="27"/>
        <v>0</v>
      </c>
      <c r="N106" s="518">
        <f t="shared" si="26"/>
        <v>50386.311054794773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4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20"/>
        <v>0</v>
      </c>
      <c r="K107" s="514"/>
      <c r="L107" s="518">
        <f>H107</f>
        <v>47949.4923700488</v>
      </c>
      <c r="M107" s="519">
        <f t="shared" si="27"/>
        <v>0</v>
      </c>
      <c r="N107" s="518">
        <f>I107</f>
        <v>47949.4923700488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4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20"/>
        <v>0</v>
      </c>
      <c r="K108" s="514"/>
      <c r="L108" s="518">
        <f>H108</f>
        <v>45202.137408056922</v>
      </c>
      <c r="M108" s="519">
        <f t="shared" si="27"/>
        <v>0</v>
      </c>
      <c r="N108" s="518">
        <f>I108</f>
        <v>45202.137408056922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4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20"/>
        <v>0</v>
      </c>
      <c r="K109" s="514"/>
      <c r="L109" s="518">
        <f>H109</f>
        <v>42767.185465657531</v>
      </c>
      <c r="M109" s="519">
        <f t="shared" si="27"/>
        <v>0</v>
      </c>
      <c r="N109" s="518">
        <f>I109</f>
        <v>42767.185465657531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4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20"/>
        <v>0</v>
      </c>
      <c r="K110" s="514"/>
      <c r="L110" s="518">
        <f>H110</f>
        <v>37402.514159677034</v>
      </c>
      <c r="M110" s="519">
        <f t="shared" si="27"/>
        <v>0</v>
      </c>
      <c r="N110" s="518">
        <f>I110</f>
        <v>37402.514159677034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24"/>
        <v/>
      </c>
      <c r="C111" s="507">
        <f>IF(D93="","-",+C110+1)</f>
        <v>2019</v>
      </c>
      <c r="D111" s="374">
        <f>IF(F110+SUM(E$99:E110)=D$92,F110,D$92-SUM(E$99:E110))</f>
        <v>265840.3391447991</v>
      </c>
      <c r="E111" s="522">
        <f>IF(+J96&lt;F110,J96,D111)</f>
        <v>8654.6279069767443</v>
      </c>
      <c r="F111" s="523">
        <f t="shared" ref="F111:F130" si="30">+D111-E111</f>
        <v>257185.71123782237</v>
      </c>
      <c r="G111" s="523">
        <f t="shared" ref="G111:G130" si="31">+(F111+D111)/2</f>
        <v>261513.02519131073</v>
      </c>
      <c r="H111" s="526">
        <f>+J$94*G111+E111</f>
        <v>36647.12505132259</v>
      </c>
      <c r="I111" s="577">
        <f>+J$95*G111+E111</f>
        <v>36647.12505132259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4"/>
        <v/>
      </c>
      <c r="C112" s="507">
        <f>IF(D93="","-",+C111+1)</f>
        <v>2020</v>
      </c>
      <c r="D112" s="374">
        <f>IF(F111+SUM(E$99:E111)=D$92,F111,D$92-SUM(E$99:E111))</f>
        <v>257185.71123782237</v>
      </c>
      <c r="E112" s="522">
        <f>IF(+J96&lt;F111,J96,D112)</f>
        <v>8654.6279069767443</v>
      </c>
      <c r="F112" s="523">
        <f t="shared" si="30"/>
        <v>248531.08333084563</v>
      </c>
      <c r="G112" s="523">
        <f t="shared" si="31"/>
        <v>252858.397284334</v>
      </c>
      <c r="H112" s="526">
        <f>+J$94*G112+E112</f>
        <v>35720.728950041623</v>
      </c>
      <c r="I112" s="577">
        <f>+J$95*G112+E112</f>
        <v>35720.728950041623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4"/>
        <v/>
      </c>
      <c r="C113" s="507">
        <f>IF(D93="","-",+C112+1)</f>
        <v>2021</v>
      </c>
      <c r="D113" s="374">
        <f>IF(F112+SUM(E$99:E112)=D$92,F112,D$92-SUM(E$99:E112))</f>
        <v>248531.08333084563</v>
      </c>
      <c r="E113" s="522">
        <f>IF(+J96&lt;F112,J96,D113)</f>
        <v>8654.6279069767443</v>
      </c>
      <c r="F113" s="523">
        <f t="shared" si="30"/>
        <v>239876.4554238689</v>
      </c>
      <c r="G113" s="523">
        <f t="shared" si="31"/>
        <v>244203.76937735727</v>
      </c>
      <c r="H113" s="526">
        <f t="shared" ref="H113:H154" si="32">+J$94*G113+E113</f>
        <v>34794.332848760649</v>
      </c>
      <c r="I113" s="577">
        <f t="shared" ref="I113:I154" si="33">+J$95*G113+E113</f>
        <v>34794.332848760649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4"/>
        <v/>
      </c>
      <c r="C114" s="507">
        <f>IF(D93="","-",+C113+1)</f>
        <v>2022</v>
      </c>
      <c r="D114" s="374">
        <f>IF(F113+SUM(E$99:E113)=D$92,F113,D$92-SUM(E$99:E113))</f>
        <v>239876.4554238689</v>
      </c>
      <c r="E114" s="522">
        <f>IF(+J96&lt;F113,J96,D114)</f>
        <v>8654.6279069767443</v>
      </c>
      <c r="F114" s="523">
        <f t="shared" si="30"/>
        <v>231221.82751689217</v>
      </c>
      <c r="G114" s="523">
        <f t="shared" si="31"/>
        <v>235549.14147038053</v>
      </c>
      <c r="H114" s="526">
        <f t="shared" si="32"/>
        <v>33867.936747479682</v>
      </c>
      <c r="I114" s="577">
        <f t="shared" si="33"/>
        <v>33867.936747479682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4"/>
        <v/>
      </c>
      <c r="C115" s="507">
        <f>IF(D93="","-",+C114+1)</f>
        <v>2023</v>
      </c>
      <c r="D115" s="374">
        <f>IF(F114+SUM(E$99:E114)=D$92,F114,D$92-SUM(E$99:E114))</f>
        <v>231221.82751689217</v>
      </c>
      <c r="E115" s="522">
        <f>IF(+J96&lt;F114,J96,D115)</f>
        <v>8654.6279069767443</v>
      </c>
      <c r="F115" s="523">
        <f t="shared" si="30"/>
        <v>222567.19960991543</v>
      </c>
      <c r="G115" s="523">
        <f t="shared" si="31"/>
        <v>226894.5135634038</v>
      </c>
      <c r="H115" s="526">
        <f t="shared" si="32"/>
        <v>32941.540646198715</v>
      </c>
      <c r="I115" s="577">
        <f t="shared" si="33"/>
        <v>32941.540646198715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4"/>
        <v/>
      </c>
      <c r="C116" s="507">
        <f>IF(D93="","-",+C115+1)</f>
        <v>2024</v>
      </c>
      <c r="D116" s="374">
        <f>IF(F115+SUM(E$99:E115)=D$92,F115,D$92-SUM(E$99:E115))</f>
        <v>222567.19960991543</v>
      </c>
      <c r="E116" s="522">
        <f>IF(+J96&lt;F115,J96,D116)</f>
        <v>8654.6279069767443</v>
      </c>
      <c r="F116" s="523">
        <f t="shared" si="30"/>
        <v>213912.5717029387</v>
      </c>
      <c r="G116" s="523">
        <f t="shared" si="31"/>
        <v>218239.88565642707</v>
      </c>
      <c r="H116" s="526">
        <f t="shared" si="32"/>
        <v>32015.144544917744</v>
      </c>
      <c r="I116" s="577">
        <f t="shared" si="33"/>
        <v>32015.144544917744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4"/>
        <v/>
      </c>
      <c r="C117" s="507">
        <f>IF(D93="","-",+C116+1)</f>
        <v>2025</v>
      </c>
      <c r="D117" s="374">
        <f>IF(F116+SUM(E$99:E116)=D$92,F116,D$92-SUM(E$99:E116))</f>
        <v>213912.5717029387</v>
      </c>
      <c r="E117" s="522">
        <f>IF(+J96&lt;F116,J96,D117)</f>
        <v>8654.6279069767443</v>
      </c>
      <c r="F117" s="523">
        <f t="shared" si="30"/>
        <v>205257.94379596197</v>
      </c>
      <c r="G117" s="523">
        <f t="shared" si="31"/>
        <v>209585.25774945033</v>
      </c>
      <c r="H117" s="526">
        <f t="shared" si="32"/>
        <v>31088.748443636774</v>
      </c>
      <c r="I117" s="577">
        <f t="shared" si="33"/>
        <v>31088.748443636774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4"/>
        <v/>
      </c>
      <c r="C118" s="507">
        <f>IF(D93="","-",+C117+1)</f>
        <v>2026</v>
      </c>
      <c r="D118" s="374">
        <f>IF(F117+SUM(E$99:E117)=D$92,F117,D$92-SUM(E$99:E117))</f>
        <v>205257.94379596197</v>
      </c>
      <c r="E118" s="522">
        <f>IF(+J96&lt;F117,J96,D118)</f>
        <v>8654.6279069767443</v>
      </c>
      <c r="F118" s="523">
        <f t="shared" si="30"/>
        <v>196603.31588898523</v>
      </c>
      <c r="G118" s="523">
        <f t="shared" si="31"/>
        <v>200930.6298424736</v>
      </c>
      <c r="H118" s="526">
        <f t="shared" si="32"/>
        <v>30162.352342355807</v>
      </c>
      <c r="I118" s="577">
        <f t="shared" si="33"/>
        <v>30162.352342355807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4"/>
        <v/>
      </c>
      <c r="C119" s="507">
        <f>IF(D93="","-",+C118+1)</f>
        <v>2027</v>
      </c>
      <c r="D119" s="374">
        <f>IF(F118+SUM(E$99:E118)=D$92,F118,D$92-SUM(E$99:E118))</f>
        <v>196603.31588898523</v>
      </c>
      <c r="E119" s="522">
        <f>IF(+J96&lt;F118,J96,D119)</f>
        <v>8654.6279069767443</v>
      </c>
      <c r="F119" s="523">
        <f t="shared" si="30"/>
        <v>187948.6879820085</v>
      </c>
      <c r="G119" s="523">
        <f t="shared" si="31"/>
        <v>192276.00193549687</v>
      </c>
      <c r="H119" s="526">
        <f t="shared" si="32"/>
        <v>29235.956241074837</v>
      </c>
      <c r="I119" s="577">
        <f t="shared" si="33"/>
        <v>29235.956241074837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4"/>
        <v/>
      </c>
      <c r="C120" s="507">
        <f>IF(D93="","-",+C119+1)</f>
        <v>2028</v>
      </c>
      <c r="D120" s="374">
        <f>IF(F119+SUM(E$99:E119)=D$92,F119,D$92-SUM(E$99:E119))</f>
        <v>187948.6879820085</v>
      </c>
      <c r="E120" s="522">
        <f>IF(+J96&lt;F119,J96,D120)</f>
        <v>8654.6279069767443</v>
      </c>
      <c r="F120" s="523">
        <f t="shared" si="30"/>
        <v>179294.06007503177</v>
      </c>
      <c r="G120" s="523">
        <f t="shared" si="31"/>
        <v>183621.37402852013</v>
      </c>
      <c r="H120" s="526">
        <f t="shared" si="32"/>
        <v>28309.56013979387</v>
      </c>
      <c r="I120" s="577">
        <f t="shared" si="33"/>
        <v>28309.56013979387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4"/>
        <v/>
      </c>
      <c r="C121" s="507">
        <f>IF(D93="","-",+C120+1)</f>
        <v>2029</v>
      </c>
      <c r="D121" s="374">
        <f>IF(F120+SUM(E$99:E120)=D$92,F120,D$92-SUM(E$99:E120))</f>
        <v>179294.06007503177</v>
      </c>
      <c r="E121" s="522">
        <f>IF(+J96&lt;F120,J96,D121)</f>
        <v>8654.6279069767443</v>
      </c>
      <c r="F121" s="523">
        <f t="shared" si="30"/>
        <v>170639.43216805503</v>
      </c>
      <c r="G121" s="523">
        <f t="shared" si="31"/>
        <v>174966.7461215434</v>
      </c>
      <c r="H121" s="526">
        <f t="shared" si="32"/>
        <v>27383.164038512899</v>
      </c>
      <c r="I121" s="577">
        <f t="shared" si="33"/>
        <v>27383.164038512899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4"/>
        <v/>
      </c>
      <c r="C122" s="507">
        <f>IF(D93="","-",+C121+1)</f>
        <v>2030</v>
      </c>
      <c r="D122" s="374">
        <f>IF(F121+SUM(E$99:E121)=D$92,F121,D$92-SUM(E$99:E121))</f>
        <v>170639.43216805503</v>
      </c>
      <c r="E122" s="522">
        <f>IF(+J96&lt;F121,J96,D122)</f>
        <v>8654.6279069767443</v>
      </c>
      <c r="F122" s="523">
        <f t="shared" si="30"/>
        <v>161984.8042610783</v>
      </c>
      <c r="G122" s="523">
        <f t="shared" si="31"/>
        <v>166312.11821456667</v>
      </c>
      <c r="H122" s="526">
        <f t="shared" si="32"/>
        <v>26456.767937231929</v>
      </c>
      <c r="I122" s="577">
        <f t="shared" si="33"/>
        <v>26456.767937231929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4"/>
        <v/>
      </c>
      <c r="C123" s="507">
        <f>IF(D93="","-",+C122+1)</f>
        <v>2031</v>
      </c>
      <c r="D123" s="374">
        <f>IF(F122+SUM(E$99:E122)=D$92,F122,D$92-SUM(E$99:E122))</f>
        <v>161984.8042610783</v>
      </c>
      <c r="E123" s="522">
        <f>IF(+J96&lt;F122,J96,D123)</f>
        <v>8654.6279069767443</v>
      </c>
      <c r="F123" s="523">
        <f t="shared" si="30"/>
        <v>153330.17635410157</v>
      </c>
      <c r="G123" s="523">
        <f t="shared" si="31"/>
        <v>157657.49030758993</v>
      </c>
      <c r="H123" s="526">
        <f t="shared" si="32"/>
        <v>25530.371835950962</v>
      </c>
      <c r="I123" s="577">
        <f t="shared" si="33"/>
        <v>25530.371835950962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4"/>
        <v/>
      </c>
      <c r="C124" s="507">
        <f>IF(D93="","-",+C123+1)</f>
        <v>2032</v>
      </c>
      <c r="D124" s="374">
        <f>IF(F123+SUM(E$99:E123)=D$92,F123,D$92-SUM(E$99:E123))</f>
        <v>153330.17635410157</v>
      </c>
      <c r="E124" s="522">
        <f>IF(+J96&lt;F123,J96,D124)</f>
        <v>8654.6279069767443</v>
      </c>
      <c r="F124" s="523">
        <f t="shared" si="30"/>
        <v>144675.54844712483</v>
      </c>
      <c r="G124" s="523">
        <f t="shared" si="31"/>
        <v>149002.8624006132</v>
      </c>
      <c r="H124" s="526">
        <f t="shared" si="32"/>
        <v>24603.975734669992</v>
      </c>
      <c r="I124" s="577">
        <f t="shared" si="33"/>
        <v>24603.975734669992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4"/>
        <v/>
      </c>
      <c r="C125" s="507">
        <f>IF(D93="","-",+C124+1)</f>
        <v>2033</v>
      </c>
      <c r="D125" s="374">
        <f>IF(F124+SUM(E$99:E124)=D$92,F124,D$92-SUM(E$99:E124))</f>
        <v>144675.54844712483</v>
      </c>
      <c r="E125" s="522">
        <f>IF(+J96&lt;F124,J96,D125)</f>
        <v>8654.6279069767443</v>
      </c>
      <c r="F125" s="523">
        <f t="shared" si="30"/>
        <v>136020.9205401481</v>
      </c>
      <c r="G125" s="523">
        <f t="shared" si="31"/>
        <v>140348.23449363647</v>
      </c>
      <c r="H125" s="526">
        <f t="shared" si="32"/>
        <v>23677.579633389025</v>
      </c>
      <c r="I125" s="577">
        <f t="shared" si="33"/>
        <v>23677.579633389025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4"/>
        <v/>
      </c>
      <c r="C126" s="507">
        <f>IF(D93="","-",+C125+1)</f>
        <v>2034</v>
      </c>
      <c r="D126" s="374">
        <f>IF(F125+SUM(E$99:E125)=D$92,F125,D$92-SUM(E$99:E125))</f>
        <v>136020.9205401481</v>
      </c>
      <c r="E126" s="522">
        <f>IF(+J96&lt;F125,J96,D126)</f>
        <v>8654.6279069767443</v>
      </c>
      <c r="F126" s="523">
        <f t="shared" si="30"/>
        <v>127366.29263317135</v>
      </c>
      <c r="G126" s="523">
        <f t="shared" si="31"/>
        <v>131693.60658665973</v>
      </c>
      <c r="H126" s="526">
        <f t="shared" si="32"/>
        <v>22751.183532108058</v>
      </c>
      <c r="I126" s="577">
        <f t="shared" si="33"/>
        <v>22751.183532108058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4"/>
        <v/>
      </c>
      <c r="C127" s="507">
        <f>IF(D93="","-",+C126+1)</f>
        <v>2035</v>
      </c>
      <c r="D127" s="374">
        <f>IF(F126+SUM(E$99:E126)=D$92,F126,D$92-SUM(E$99:E126))</f>
        <v>127366.29263317135</v>
      </c>
      <c r="E127" s="522">
        <f>IF(+J96&lt;F126,J96,D127)</f>
        <v>8654.6279069767443</v>
      </c>
      <c r="F127" s="523">
        <f t="shared" si="30"/>
        <v>118711.66472619461</v>
      </c>
      <c r="G127" s="523">
        <f t="shared" si="31"/>
        <v>123038.97867968297</v>
      </c>
      <c r="H127" s="526">
        <f t="shared" si="32"/>
        <v>21824.787430827084</v>
      </c>
      <c r="I127" s="577">
        <f t="shared" si="33"/>
        <v>21824.787430827084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4"/>
        <v/>
      </c>
      <c r="C128" s="507">
        <f>IF(D93="","-",+C127+1)</f>
        <v>2036</v>
      </c>
      <c r="D128" s="374">
        <f>IF(F127+SUM(E$99:E127)=D$92,F127,D$92-SUM(E$99:E127))</f>
        <v>118711.66472619461</v>
      </c>
      <c r="E128" s="522">
        <f>IF(+J96&lt;F127,J96,D128)</f>
        <v>8654.6279069767443</v>
      </c>
      <c r="F128" s="523">
        <f t="shared" si="30"/>
        <v>110057.03681921786</v>
      </c>
      <c r="G128" s="523">
        <f t="shared" si="31"/>
        <v>114384.35077270624</v>
      </c>
      <c r="H128" s="526">
        <f t="shared" si="32"/>
        <v>20898.391329546117</v>
      </c>
      <c r="I128" s="577">
        <f t="shared" si="33"/>
        <v>20898.391329546117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4"/>
        <v/>
      </c>
      <c r="C129" s="507">
        <f>IF(D93="","-",+C128+1)</f>
        <v>2037</v>
      </c>
      <c r="D129" s="374">
        <f>IF(F128+SUM(E$99:E128)=D$92,F128,D$92-SUM(E$99:E128))</f>
        <v>110057.03681921786</v>
      </c>
      <c r="E129" s="522">
        <f>IF(+J96&lt;F128,J96,D129)</f>
        <v>8654.6279069767443</v>
      </c>
      <c r="F129" s="523">
        <f t="shared" si="30"/>
        <v>101402.40891224111</v>
      </c>
      <c r="G129" s="523">
        <f t="shared" si="31"/>
        <v>105729.72286572948</v>
      </c>
      <c r="H129" s="526">
        <f t="shared" si="32"/>
        <v>19971.995228265143</v>
      </c>
      <c r="I129" s="577">
        <f t="shared" si="33"/>
        <v>19971.995228265143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4"/>
        <v/>
      </c>
      <c r="C130" s="507">
        <f>IF(D93="","-",+C129+1)</f>
        <v>2038</v>
      </c>
      <c r="D130" s="374">
        <f>IF(F129+SUM(E$99:E129)=D$92,F129,D$92-SUM(E$99:E129))</f>
        <v>101402.40891224111</v>
      </c>
      <c r="E130" s="522">
        <f>IF(+J96&lt;F129,J96,D130)</f>
        <v>8654.6279069767443</v>
      </c>
      <c r="F130" s="523">
        <f t="shared" si="30"/>
        <v>92747.781005264362</v>
      </c>
      <c r="G130" s="523">
        <f t="shared" si="31"/>
        <v>97075.094958752743</v>
      </c>
      <c r="H130" s="526">
        <f t="shared" si="32"/>
        <v>19045.599126984176</v>
      </c>
      <c r="I130" s="577">
        <f t="shared" si="33"/>
        <v>19045.599126984176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4"/>
        <v/>
      </c>
      <c r="C131" s="507">
        <f>IF(D93="","-",+C130+1)</f>
        <v>2039</v>
      </c>
      <c r="D131" s="374">
        <f>IF(F130+SUM(E$99:E130)=D$92,F130,D$92-SUM(E$99:E130))</f>
        <v>92747.781005264362</v>
      </c>
      <c r="E131" s="522">
        <f>IF(+J96&lt;F130,J96,D131)</f>
        <v>8654.6279069767443</v>
      </c>
      <c r="F131" s="523">
        <f t="shared" ref="F131:F154" si="34">+D131-E131</f>
        <v>84093.153098287614</v>
      </c>
      <c r="G131" s="523">
        <f t="shared" ref="G131:G154" si="35">+(F131+D131)/2</f>
        <v>88420.467051775981</v>
      </c>
      <c r="H131" s="526">
        <f t="shared" si="32"/>
        <v>18119.203025703202</v>
      </c>
      <c r="I131" s="577">
        <f t="shared" si="33"/>
        <v>18119.203025703202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4"/>
        <v/>
      </c>
      <c r="C132" s="507">
        <f>IF(D93="","-",+C131+1)</f>
        <v>2040</v>
      </c>
      <c r="D132" s="374">
        <f>IF(F131+SUM(E$99:E131)=D$92,F131,D$92-SUM(E$99:E131))</f>
        <v>84093.153098287614</v>
      </c>
      <c r="E132" s="522">
        <f>IF(+J96&lt;F131,J96,D132)</f>
        <v>8654.6279069767443</v>
      </c>
      <c r="F132" s="523">
        <f t="shared" si="34"/>
        <v>75438.525191310866</v>
      </c>
      <c r="G132" s="523">
        <f t="shared" si="35"/>
        <v>79765.839144799247</v>
      </c>
      <c r="H132" s="526">
        <f t="shared" si="32"/>
        <v>17192.806924422235</v>
      </c>
      <c r="I132" s="577">
        <f t="shared" si="33"/>
        <v>17192.806924422235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4"/>
        <v/>
      </c>
      <c r="C133" s="507">
        <f>IF(D93="","-",+C132+1)</f>
        <v>2041</v>
      </c>
      <c r="D133" s="374">
        <f>IF(F132+SUM(E$99:E132)=D$92,F132,D$92-SUM(E$99:E132))</f>
        <v>75438.525191310866</v>
      </c>
      <c r="E133" s="522">
        <f>IF(+J96&lt;F132,J96,D133)</f>
        <v>8654.6279069767443</v>
      </c>
      <c r="F133" s="523">
        <f t="shared" si="34"/>
        <v>66783.897284334118</v>
      </c>
      <c r="G133" s="523">
        <f t="shared" si="35"/>
        <v>71111.211237822485</v>
      </c>
      <c r="H133" s="526">
        <f t="shared" si="32"/>
        <v>16266.410823141261</v>
      </c>
      <c r="I133" s="577">
        <f t="shared" si="33"/>
        <v>16266.410823141261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4"/>
        <v/>
      </c>
      <c r="C134" s="507">
        <f>IF(D93="","-",+C133+1)</f>
        <v>2042</v>
      </c>
      <c r="D134" s="374">
        <f>IF(F133+SUM(E$99:E133)=D$92,F133,D$92-SUM(E$99:E133))</f>
        <v>66783.897284334118</v>
      </c>
      <c r="E134" s="522">
        <f>IF(+J96&lt;F133,J96,D134)</f>
        <v>8654.6279069767443</v>
      </c>
      <c r="F134" s="523">
        <f t="shared" si="34"/>
        <v>58129.26937735737</v>
      </c>
      <c r="G134" s="523">
        <f t="shared" si="35"/>
        <v>62456.583330845744</v>
      </c>
      <c r="H134" s="526">
        <f t="shared" si="32"/>
        <v>15340.014721860291</v>
      </c>
      <c r="I134" s="577">
        <f t="shared" si="33"/>
        <v>15340.014721860291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4"/>
        <v/>
      </c>
      <c r="C135" s="507">
        <f>IF(D93="","-",+C134+1)</f>
        <v>2043</v>
      </c>
      <c r="D135" s="374">
        <f>IF(F134+SUM(E$99:E134)=D$92,F134,D$92-SUM(E$99:E134))</f>
        <v>58129.26937735737</v>
      </c>
      <c r="E135" s="522">
        <f>IF(+J96&lt;F134,J96,D135)</f>
        <v>8654.6279069767443</v>
      </c>
      <c r="F135" s="523">
        <f t="shared" si="34"/>
        <v>49474.641470380622</v>
      </c>
      <c r="G135" s="523">
        <f t="shared" si="35"/>
        <v>53801.955423868996</v>
      </c>
      <c r="H135" s="526">
        <f t="shared" si="32"/>
        <v>14413.61862057932</v>
      </c>
      <c r="I135" s="577">
        <f t="shared" si="33"/>
        <v>14413.61862057932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4"/>
        <v/>
      </c>
      <c r="C136" s="507">
        <f>IF(D93="","-",+C135+1)</f>
        <v>2044</v>
      </c>
      <c r="D136" s="374">
        <f>IF(F135+SUM(E$99:E135)=D$92,F135,D$92-SUM(E$99:E135))</f>
        <v>49474.641470380622</v>
      </c>
      <c r="E136" s="522">
        <f>IF(+J96&lt;F135,J96,D136)</f>
        <v>8654.6279069767443</v>
      </c>
      <c r="F136" s="523">
        <f t="shared" si="34"/>
        <v>40820.013563403874</v>
      </c>
      <c r="G136" s="523">
        <f t="shared" si="35"/>
        <v>45147.327516892248</v>
      </c>
      <c r="H136" s="526">
        <f t="shared" si="32"/>
        <v>13487.22251929835</v>
      </c>
      <c r="I136" s="577">
        <f t="shared" si="33"/>
        <v>13487.22251929835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4"/>
        <v/>
      </c>
      <c r="C137" s="507">
        <f>IF(D93="","-",+C136+1)</f>
        <v>2045</v>
      </c>
      <c r="D137" s="374">
        <f>IF(F136+SUM(E$99:E136)=D$92,F136,D$92-SUM(E$99:E136))</f>
        <v>40820.013563403874</v>
      </c>
      <c r="E137" s="522">
        <f>IF(+J96&lt;F136,J96,D137)</f>
        <v>8654.6279069767443</v>
      </c>
      <c r="F137" s="523">
        <f t="shared" si="34"/>
        <v>32165.38565642713</v>
      </c>
      <c r="G137" s="523">
        <f t="shared" si="35"/>
        <v>36492.6996099155</v>
      </c>
      <c r="H137" s="526">
        <f t="shared" si="32"/>
        <v>12560.826418017379</v>
      </c>
      <c r="I137" s="577">
        <f t="shared" si="33"/>
        <v>12560.826418017379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4"/>
        <v/>
      </c>
      <c r="C138" s="507">
        <f>IF(D93="","-",+C137+1)</f>
        <v>2046</v>
      </c>
      <c r="D138" s="374">
        <f>IF(F137+SUM(E$99:E137)=D$92,F137,D$92-SUM(E$99:E137))</f>
        <v>32165.38565642713</v>
      </c>
      <c r="E138" s="522">
        <f>IF(+J96&lt;F137,J96,D138)</f>
        <v>8654.6279069767443</v>
      </c>
      <c r="F138" s="523">
        <f t="shared" si="34"/>
        <v>23510.757749450386</v>
      </c>
      <c r="G138" s="523">
        <f t="shared" si="35"/>
        <v>27838.07170293876</v>
      </c>
      <c r="H138" s="526">
        <f t="shared" si="32"/>
        <v>11634.430316736411</v>
      </c>
      <c r="I138" s="577">
        <f t="shared" si="33"/>
        <v>11634.430316736411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4"/>
        <v/>
      </c>
      <c r="C139" s="507">
        <f>IF(D93="","-",+C138+1)</f>
        <v>2047</v>
      </c>
      <c r="D139" s="374">
        <f>IF(F138+SUM(E$99:E138)=D$92,F138,D$92-SUM(E$99:E138))</f>
        <v>23510.757749450386</v>
      </c>
      <c r="E139" s="522">
        <f>IF(+J96&lt;F138,J96,D139)</f>
        <v>8654.6279069767443</v>
      </c>
      <c r="F139" s="523">
        <f t="shared" si="34"/>
        <v>14856.129842473641</v>
      </c>
      <c r="G139" s="523">
        <f t="shared" si="35"/>
        <v>19183.443795962012</v>
      </c>
      <c r="H139" s="526">
        <f t="shared" si="32"/>
        <v>10708.03421545544</v>
      </c>
      <c r="I139" s="577">
        <f t="shared" si="33"/>
        <v>10708.03421545544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4"/>
        <v/>
      </c>
      <c r="C140" s="507">
        <f>IF(D93="","-",+C139+1)</f>
        <v>2048</v>
      </c>
      <c r="D140" s="374">
        <f>IF(F139+SUM(E$99:E139)=D$92,F139,D$92-SUM(E$99:E139))</f>
        <v>14856.129842473641</v>
      </c>
      <c r="E140" s="522">
        <f>IF(+J96&lt;F139,J96,D140)</f>
        <v>8654.6279069767443</v>
      </c>
      <c r="F140" s="523">
        <f t="shared" si="34"/>
        <v>6201.5019354968972</v>
      </c>
      <c r="G140" s="523">
        <f t="shared" si="35"/>
        <v>10528.815888985269</v>
      </c>
      <c r="H140" s="526">
        <f t="shared" si="32"/>
        <v>9781.6381141744714</v>
      </c>
      <c r="I140" s="577">
        <f t="shared" si="33"/>
        <v>9781.6381141744714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4"/>
        <v/>
      </c>
      <c r="C141" s="507">
        <f>IF(D93="","-",+C140+1)</f>
        <v>2049</v>
      </c>
      <c r="D141" s="374">
        <f>IF(F140+SUM(E$99:E140)=D$92,F140,D$92-SUM(E$99:E140))</f>
        <v>6201.5019354968972</v>
      </c>
      <c r="E141" s="522">
        <f>IF(+J96&lt;F140,J96,D141)</f>
        <v>6201.5019354968972</v>
      </c>
      <c r="F141" s="523">
        <f t="shared" si="34"/>
        <v>0</v>
      </c>
      <c r="G141" s="523">
        <f t="shared" si="35"/>
        <v>3100.7509677484486</v>
      </c>
      <c r="H141" s="526">
        <f t="shared" si="32"/>
        <v>6533.4080137755182</v>
      </c>
      <c r="I141" s="577">
        <f t="shared" si="33"/>
        <v>6533.4080137755182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4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4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4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4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4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4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4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4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4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4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4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4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4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372148.99999999988</v>
      </c>
      <c r="F155" s="375"/>
      <c r="G155" s="375"/>
      <c r="H155" s="375">
        <f>SUM(H99:H154)</f>
        <v>1333913.6661234454</v>
      </c>
      <c r="I155" s="375">
        <f>SUM(I99:I154)</f>
        <v>1333913.6661234454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view="pageBreakPreview" zoomScale="75" zoomScaleNormal="100" zoomScaleSheetLayoutView="75" workbookViewId="0">
      <selection activeCell="A12" sqref="A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18" width="9.1796875" style="183" customWidth="1"/>
    <col min="19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38462.993109784969</v>
      </c>
      <c r="P5" s="269"/>
    </row>
    <row r="6" spans="1:17" ht="15.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38462.993109784969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666" t="s">
        <v>484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9269.6666666666661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>G25</f>
        <v>50522.11947752475</v>
      </c>
      <c r="L25" s="519">
        <f t="shared" si="7"/>
        <v>0</v>
      </c>
      <c r="M25" s="518">
        <f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>G26</f>
        <v>47783.446226544533</v>
      </c>
      <c r="L26" s="519">
        <f t="shared" si="7"/>
        <v>0</v>
      </c>
      <c r="M26" s="518">
        <f>H26</f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308077.3701774287</v>
      </c>
      <c r="E27" s="609">
        <v>9495.7560975609758</v>
      </c>
      <c r="F27" s="608">
        <v>298581.61407986772</v>
      </c>
      <c r="G27" s="609">
        <v>43433.536705810628</v>
      </c>
      <c r="H27" s="610">
        <v>43433.536705810628</v>
      </c>
      <c r="I27" s="511">
        <f t="shared" si="0"/>
        <v>0</v>
      </c>
      <c r="J27" s="511"/>
      <c r="K27" s="518">
        <f>G27</f>
        <v>43433.536705810628</v>
      </c>
      <c r="L27" s="519">
        <f t="shared" si="7"/>
        <v>0</v>
      </c>
      <c r="M27" s="518">
        <f>H27</f>
        <v>43433.536705810628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298581.61407986772</v>
      </c>
      <c r="E28" s="609">
        <v>9054.0930232558148</v>
      </c>
      <c r="F28" s="608">
        <v>289527.52105661191</v>
      </c>
      <c r="G28" s="609">
        <v>38328.893237173492</v>
      </c>
      <c r="H28" s="610">
        <v>38328.893237173492</v>
      </c>
      <c r="I28" s="511">
        <f t="shared" si="0"/>
        <v>0</v>
      </c>
      <c r="J28" s="511"/>
      <c r="K28" s="518">
        <f>G28</f>
        <v>38328.893237173492</v>
      </c>
      <c r="L28" s="519">
        <f t="shared" ref="L28" si="10">IF(K28&lt;&gt;0,+G28-K28,0)</f>
        <v>0</v>
      </c>
      <c r="M28" s="518">
        <f>H28</f>
        <v>38328.893237173492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2020</v>
      </c>
      <c r="D29" s="608">
        <v>289085.85798230674</v>
      </c>
      <c r="E29" s="609">
        <v>9495.7560975609758</v>
      </c>
      <c r="F29" s="608">
        <v>279590.10188474576</v>
      </c>
      <c r="G29" s="609">
        <v>45633.435448293989</v>
      </c>
      <c r="H29" s="610">
        <v>45633.435448293989</v>
      </c>
      <c r="I29" s="511">
        <f t="shared" si="0"/>
        <v>0</v>
      </c>
      <c r="J29" s="511"/>
      <c r="K29" s="518">
        <f>G29</f>
        <v>45633.435448293989</v>
      </c>
      <c r="L29" s="519">
        <f t="shared" ref="L29" si="11">IF(K29&lt;&gt;0,+G29-K29,0)</f>
        <v>0</v>
      </c>
      <c r="M29" s="518">
        <f>H29</f>
        <v>45633.435448293989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23">
        <f>IF(F29+SUM(E$17:E29)=D$10,F29,D$10-SUM(E$17:E29))</f>
        <v>280031.76495905104</v>
      </c>
      <c r="E30" s="522">
        <f>IF(+I14&lt;F29,I14,D30)</f>
        <v>9269.6666666666661</v>
      </c>
      <c r="F30" s="523">
        <f t="shared" ref="F30:F48" si="12">+D30-E30</f>
        <v>270762.09829238435</v>
      </c>
      <c r="G30" s="524">
        <f t="shared" ref="G30:G72" si="13">+I$12*((D30+F30)/2)+E30</f>
        <v>38462.993109784969</v>
      </c>
      <c r="H30" s="491">
        <f t="shared" ref="H30:H72" si="14">+I$13*((D30+F30)/2)+E30</f>
        <v>38462.993109784969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270762.09829238435</v>
      </c>
      <c r="E31" s="522">
        <f>IF(+I14&lt;F30,I14,D31)</f>
        <v>9269.6666666666661</v>
      </c>
      <c r="F31" s="523">
        <f t="shared" si="12"/>
        <v>261492.4316257177</v>
      </c>
      <c r="G31" s="524">
        <f t="shared" si="13"/>
        <v>37480.366312088219</v>
      </c>
      <c r="H31" s="491">
        <f t="shared" si="14"/>
        <v>37480.366312088219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261492.4316257177</v>
      </c>
      <c r="E32" s="522">
        <f>IF(+I14&lt;F31,I14,D32)</f>
        <v>9269.6666666666661</v>
      </c>
      <c r="F32" s="523">
        <f t="shared" si="12"/>
        <v>252222.76495905104</v>
      </c>
      <c r="G32" s="524">
        <f t="shared" si="13"/>
        <v>36497.739514391455</v>
      </c>
      <c r="H32" s="491">
        <f t="shared" si="14"/>
        <v>36497.739514391455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252222.76495905104</v>
      </c>
      <c r="E33" s="522">
        <f>IF(+I14&lt;F32,I14,D33)</f>
        <v>9269.6666666666661</v>
      </c>
      <c r="F33" s="523">
        <f t="shared" si="12"/>
        <v>242953.09829238438</v>
      </c>
      <c r="G33" s="524">
        <f t="shared" si="13"/>
        <v>35515.112716694697</v>
      </c>
      <c r="H33" s="491">
        <f t="shared" si="14"/>
        <v>35515.112716694697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242953.09829238438</v>
      </c>
      <c r="E34" s="522">
        <f>IF(+I14&lt;F33,I14,D34)</f>
        <v>9269.6666666666661</v>
      </c>
      <c r="F34" s="523">
        <f t="shared" si="12"/>
        <v>233683.43162571773</v>
      </c>
      <c r="G34" s="524">
        <f t="shared" si="13"/>
        <v>34532.48591899794</v>
      </c>
      <c r="H34" s="491">
        <f t="shared" si="14"/>
        <v>34532.48591899794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233683.43162571773</v>
      </c>
      <c r="E35" s="522">
        <f>IF(+I14&lt;F34,I14,D35)</f>
        <v>9269.6666666666661</v>
      </c>
      <c r="F35" s="523">
        <f t="shared" si="12"/>
        <v>224413.76495905107</v>
      </c>
      <c r="G35" s="524">
        <f t="shared" si="13"/>
        <v>33549.859121301182</v>
      </c>
      <c r="H35" s="491">
        <f t="shared" si="14"/>
        <v>33549.859121301182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224413.76495905107</v>
      </c>
      <c r="E36" s="522">
        <f>IF(+I14&lt;F35,I14,D36)</f>
        <v>9269.6666666666661</v>
      </c>
      <c r="F36" s="523">
        <f t="shared" si="12"/>
        <v>215144.09829238441</v>
      </c>
      <c r="G36" s="524">
        <f t="shared" si="13"/>
        <v>32567.232323604425</v>
      </c>
      <c r="H36" s="491">
        <f t="shared" si="14"/>
        <v>32567.232323604425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215144.09829238441</v>
      </c>
      <c r="E37" s="522">
        <f>IF(+I14&lt;F36,I14,D37)</f>
        <v>9269.6666666666661</v>
      </c>
      <c r="F37" s="523">
        <f t="shared" si="12"/>
        <v>205874.43162571776</v>
      </c>
      <c r="G37" s="524">
        <f t="shared" si="13"/>
        <v>31584.605525907667</v>
      </c>
      <c r="H37" s="491">
        <f t="shared" si="14"/>
        <v>31584.605525907667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205874.43162571776</v>
      </c>
      <c r="E38" s="522">
        <f>IF(+I14&lt;F37,I14,D38)</f>
        <v>9269.6666666666661</v>
      </c>
      <c r="F38" s="523">
        <f t="shared" si="12"/>
        <v>196604.7649590511</v>
      </c>
      <c r="G38" s="524">
        <f t="shared" si="13"/>
        <v>30601.978728210903</v>
      </c>
      <c r="H38" s="491">
        <f t="shared" si="14"/>
        <v>30601.978728210903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196604.7649590511</v>
      </c>
      <c r="E39" s="522">
        <f>IF(+I14&lt;F38,I14,D39)</f>
        <v>9269.6666666666661</v>
      </c>
      <c r="F39" s="523">
        <f t="shared" si="12"/>
        <v>187335.09829238444</v>
      </c>
      <c r="G39" s="524">
        <f t="shared" si="13"/>
        <v>29619.351930514153</v>
      </c>
      <c r="H39" s="491">
        <f t="shared" si="14"/>
        <v>29619.351930514153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187335.09829238444</v>
      </c>
      <c r="E40" s="522">
        <f>IF(+I14&lt;F39,I14,D40)</f>
        <v>9269.6666666666661</v>
      </c>
      <c r="F40" s="523">
        <f t="shared" si="12"/>
        <v>178065.43162571779</v>
      </c>
      <c r="G40" s="524">
        <f t="shared" si="13"/>
        <v>28636.725132817388</v>
      </c>
      <c r="H40" s="491">
        <f t="shared" si="14"/>
        <v>28636.725132817388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178065.43162571779</v>
      </c>
      <c r="E41" s="522">
        <f>IF(+I14&lt;F40,I14,D41)</f>
        <v>9269.6666666666661</v>
      </c>
      <c r="F41" s="523">
        <f t="shared" si="12"/>
        <v>168795.76495905113</v>
      </c>
      <c r="G41" s="524">
        <f t="shared" si="13"/>
        <v>27654.098335120631</v>
      </c>
      <c r="H41" s="491">
        <f t="shared" si="14"/>
        <v>27654.098335120631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168795.76495905113</v>
      </c>
      <c r="E42" s="522">
        <f>IF(+I14&lt;F41,I14,D42)</f>
        <v>9269.6666666666661</v>
      </c>
      <c r="F42" s="523">
        <f t="shared" si="12"/>
        <v>159526.09829238447</v>
      </c>
      <c r="G42" s="524">
        <f t="shared" si="13"/>
        <v>26671.471537423873</v>
      </c>
      <c r="H42" s="491">
        <f t="shared" si="14"/>
        <v>26671.471537423873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159526.09829238447</v>
      </c>
      <c r="E43" s="522">
        <f>IF(+I14&lt;F42,I14,D43)</f>
        <v>9269.6666666666661</v>
      </c>
      <c r="F43" s="523">
        <f t="shared" si="12"/>
        <v>150256.43162571781</v>
      </c>
      <c r="G43" s="524">
        <f t="shared" si="13"/>
        <v>25688.844739727116</v>
      </c>
      <c r="H43" s="491">
        <f t="shared" si="14"/>
        <v>25688.844739727116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150256.43162571781</v>
      </c>
      <c r="E44" s="522">
        <f>IF(+I14&lt;F43,I14,D44)</f>
        <v>9269.6666666666661</v>
      </c>
      <c r="F44" s="523">
        <f t="shared" si="12"/>
        <v>140986.76495905116</v>
      </c>
      <c r="G44" s="524">
        <f t="shared" si="13"/>
        <v>24706.217942030358</v>
      </c>
      <c r="H44" s="491">
        <f t="shared" si="14"/>
        <v>24706.217942030358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140986.76495905116</v>
      </c>
      <c r="E45" s="522">
        <f>IF(+I14&lt;F44,I14,D45)</f>
        <v>9269.6666666666661</v>
      </c>
      <c r="F45" s="523">
        <f t="shared" si="12"/>
        <v>131717.0982923845</v>
      </c>
      <c r="G45" s="524">
        <f t="shared" si="13"/>
        <v>23723.591144333601</v>
      </c>
      <c r="H45" s="491">
        <f t="shared" si="14"/>
        <v>23723.591144333601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131717.0982923845</v>
      </c>
      <c r="E46" s="522">
        <f>IF(+I14&lt;F45,I14,D46)</f>
        <v>9269.6666666666661</v>
      </c>
      <c r="F46" s="523">
        <f t="shared" si="12"/>
        <v>122447.43162571783</v>
      </c>
      <c r="G46" s="524">
        <f t="shared" si="13"/>
        <v>22740.96434663684</v>
      </c>
      <c r="H46" s="491">
        <f t="shared" si="14"/>
        <v>22740.96434663684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122447.43162571783</v>
      </c>
      <c r="E47" s="522">
        <f>IF(+I14&lt;F46,I14,D47)</f>
        <v>9269.6666666666661</v>
      </c>
      <c r="F47" s="523">
        <f t="shared" si="12"/>
        <v>113177.76495905116</v>
      </c>
      <c r="G47" s="524">
        <f t="shared" si="13"/>
        <v>21758.337548940079</v>
      </c>
      <c r="H47" s="491">
        <f t="shared" si="14"/>
        <v>21758.337548940079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113177.76495905116</v>
      </c>
      <c r="E48" s="522">
        <f>IF(+I14&lt;F47,I14,D48)</f>
        <v>9269.6666666666661</v>
      </c>
      <c r="F48" s="523">
        <f t="shared" si="12"/>
        <v>103908.09829238449</v>
      </c>
      <c r="G48" s="524">
        <f t="shared" si="13"/>
        <v>20775.710751243321</v>
      </c>
      <c r="H48" s="491">
        <f t="shared" si="14"/>
        <v>20775.710751243321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103908.09829238449</v>
      </c>
      <c r="E49" s="522">
        <f>IF(+I14&lt;F48,I14,D49)</f>
        <v>9269.6666666666661</v>
      </c>
      <c r="F49" s="523">
        <f t="shared" ref="F49:F72" si="15">+D49-E49</f>
        <v>94638.431625717814</v>
      </c>
      <c r="G49" s="524">
        <f t="shared" si="13"/>
        <v>19793.083953546564</v>
      </c>
      <c r="H49" s="491">
        <f t="shared" si="14"/>
        <v>19793.083953546564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94638.431625717814</v>
      </c>
      <c r="E50" s="522">
        <f>IF(+I14&lt;F49,I14,D50)</f>
        <v>9269.6666666666661</v>
      </c>
      <c r="F50" s="523">
        <f t="shared" si="15"/>
        <v>85368.764959051143</v>
      </c>
      <c r="G50" s="524">
        <f t="shared" si="13"/>
        <v>18810.457155849799</v>
      </c>
      <c r="H50" s="491">
        <f t="shared" si="14"/>
        <v>18810.457155849799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85368.764959051143</v>
      </c>
      <c r="E51" s="522">
        <f>IF(+I14&lt;F50,I14,D51)</f>
        <v>9269.6666666666661</v>
      </c>
      <c r="F51" s="523">
        <f t="shared" si="15"/>
        <v>76099.098292384471</v>
      </c>
      <c r="G51" s="524">
        <f t="shared" si="13"/>
        <v>17827.830358153042</v>
      </c>
      <c r="H51" s="491">
        <f t="shared" si="14"/>
        <v>17827.830358153042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76099.098292384471</v>
      </c>
      <c r="E52" s="522">
        <f>IF(+I14&lt;F51,I14,D52)</f>
        <v>9269.6666666666661</v>
      </c>
      <c r="F52" s="523">
        <f t="shared" si="15"/>
        <v>66829.4316257178</v>
      </c>
      <c r="G52" s="524">
        <f t="shared" si="13"/>
        <v>16845.203560456281</v>
      </c>
      <c r="H52" s="491">
        <f t="shared" si="14"/>
        <v>16845.203560456281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66829.4316257178</v>
      </c>
      <c r="E53" s="522">
        <f>IF(+I14&lt;F52,I14,D53)</f>
        <v>9269.6666666666661</v>
      </c>
      <c r="F53" s="523">
        <f t="shared" si="15"/>
        <v>57559.764959051136</v>
      </c>
      <c r="G53" s="524">
        <f t="shared" si="13"/>
        <v>15862.576762759523</v>
      </c>
      <c r="H53" s="491">
        <f t="shared" si="14"/>
        <v>15862.576762759523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57559.764959051136</v>
      </c>
      <c r="E54" s="522">
        <f>IF(+I14&lt;F53,I14,D54)</f>
        <v>9269.6666666666661</v>
      </c>
      <c r="F54" s="523">
        <f t="shared" si="15"/>
        <v>48290.098292384471</v>
      </c>
      <c r="G54" s="524">
        <f t="shared" si="13"/>
        <v>14879.949965062762</v>
      </c>
      <c r="H54" s="491">
        <f t="shared" si="14"/>
        <v>14879.949965062762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48290.098292384471</v>
      </c>
      <c r="E55" s="522">
        <f>IF(+I14&lt;F54,I14,D55)</f>
        <v>9269.6666666666661</v>
      </c>
      <c r="F55" s="523">
        <f t="shared" si="15"/>
        <v>39020.431625717807</v>
      </c>
      <c r="G55" s="524">
        <f t="shared" si="13"/>
        <v>13897.323167366005</v>
      </c>
      <c r="H55" s="491">
        <f t="shared" si="14"/>
        <v>13897.323167366005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39020.431625717807</v>
      </c>
      <c r="E56" s="522">
        <f>IF(+I14&lt;F55,I14,D56)</f>
        <v>9269.6666666666661</v>
      </c>
      <c r="F56" s="523">
        <f t="shared" si="15"/>
        <v>29750.764959051143</v>
      </c>
      <c r="G56" s="524">
        <f t="shared" si="13"/>
        <v>12914.696369669246</v>
      </c>
      <c r="H56" s="491">
        <f t="shared" si="14"/>
        <v>12914.696369669246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29750.764959051143</v>
      </c>
      <c r="E57" s="522">
        <f>IF(+I14&lt;F56,I14,D57)</f>
        <v>9269.6666666666661</v>
      </c>
      <c r="F57" s="523">
        <f t="shared" si="15"/>
        <v>20481.098292384479</v>
      </c>
      <c r="G57" s="524">
        <f t="shared" si="13"/>
        <v>11932.069571972486</v>
      </c>
      <c r="H57" s="491">
        <f t="shared" si="14"/>
        <v>11932.069571972486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20481.098292384479</v>
      </c>
      <c r="E58" s="522">
        <f>IF(+I14&lt;F57,I14,D58)</f>
        <v>9269.6666666666661</v>
      </c>
      <c r="F58" s="523">
        <f t="shared" si="15"/>
        <v>11211.431625717812</v>
      </c>
      <c r="G58" s="524">
        <f t="shared" si="13"/>
        <v>10949.442774275727</v>
      </c>
      <c r="H58" s="491">
        <f t="shared" si="14"/>
        <v>10949.442774275727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11211.431625717812</v>
      </c>
      <c r="E59" s="522">
        <f>IF(+I14&lt;F58,I14,D59)</f>
        <v>9269.6666666666661</v>
      </c>
      <c r="F59" s="523">
        <f t="shared" si="15"/>
        <v>1941.7649590511464</v>
      </c>
      <c r="G59" s="524">
        <f t="shared" si="13"/>
        <v>9966.8159765789678</v>
      </c>
      <c r="H59" s="491">
        <f t="shared" si="14"/>
        <v>9966.8159765789678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1941.7649590511464</v>
      </c>
      <c r="E60" s="522">
        <f>IF(+I14&lt;F59,I14,D60)</f>
        <v>1941.7649590511464</v>
      </c>
      <c r="F60" s="523">
        <f t="shared" si="15"/>
        <v>0</v>
      </c>
      <c r="G60" s="524">
        <f t="shared" si="13"/>
        <v>2044.6829145831077</v>
      </c>
      <c r="H60" s="491">
        <f t="shared" si="14"/>
        <v>2044.6829145831077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389326.00000000023</v>
      </c>
      <c r="F73" s="375"/>
      <c r="G73" s="375">
        <f>SUM(G17:G72)</f>
        <v>1393593.7454764519</v>
      </c>
      <c r="H73" s="375">
        <f>SUM(H17:H72)</f>
        <v>1393593.7454764519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38328.893237173492</v>
      </c>
      <c r="N87" s="546">
        <f>IF(J92&lt;D11,0,VLOOKUP(J92,C17:O72,11))</f>
        <v>38328.893237173492</v>
      </c>
      <c r="O87" s="547">
        <f>+N87-M87</f>
        <v>0</v>
      </c>
      <c r="P87" s="269"/>
      <c r="Q87" s="269"/>
    </row>
    <row r="88" spans="1:17" ht="15.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41231.786544650007</v>
      </c>
      <c r="N88" s="550">
        <f>IF(J92&lt;D11,0,VLOOKUP(J92,C99:P154,7))</f>
        <v>41231.786544650007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2902.8933074765155</v>
      </c>
      <c r="N89" s="555">
        <f>+N88-N87</f>
        <v>2902.8933074765155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9054.0930232558148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20">+I99-H99</f>
        <v>0</v>
      </c>
      <c r="K99" s="514"/>
      <c r="L99" s="512">
        <v>0</v>
      </c>
      <c r="M99" s="513">
        <f t="shared" ref="M99:M130" si="21">IF(L99&lt;&gt;0,+H99-L99,0)</f>
        <v>0</v>
      </c>
      <c r="N99" s="512">
        <v>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20"/>
        <v>0</v>
      </c>
      <c r="K100" s="514"/>
      <c r="L100" s="518">
        <f t="shared" ref="L100:L105" si="24">H100</f>
        <v>0</v>
      </c>
      <c r="M100" s="519">
        <f t="shared" si="21"/>
        <v>0</v>
      </c>
      <c r="N100" s="518">
        <f t="shared" ref="N100:N105" si="25">I100</f>
        <v>0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20"/>
        <v>0</v>
      </c>
      <c r="K101" s="514"/>
      <c r="L101" s="518">
        <f t="shared" si="24"/>
        <v>73671.650548973092</v>
      </c>
      <c r="M101" s="519">
        <f t="shared" si="21"/>
        <v>0</v>
      </c>
      <c r="N101" s="518">
        <f t="shared" si="25"/>
        <v>73671.650548973092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20"/>
        <v>0</v>
      </c>
      <c r="K102" s="514"/>
      <c r="L102" s="518">
        <f t="shared" si="24"/>
        <v>65578.844240085236</v>
      </c>
      <c r="M102" s="519">
        <f t="shared" si="21"/>
        <v>0</v>
      </c>
      <c r="N102" s="518">
        <f t="shared" si="25"/>
        <v>65578.844240085236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20"/>
        <v>0</v>
      </c>
      <c r="K103" s="514"/>
      <c r="L103" s="518">
        <f t="shared" si="24"/>
        <v>63006.82444122398</v>
      </c>
      <c r="M103" s="519">
        <f t="shared" si="21"/>
        <v>0</v>
      </c>
      <c r="N103" s="518">
        <f t="shared" si="25"/>
        <v>63006.82444122398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24"/>
        <v>57420.908011898166</v>
      </c>
      <c r="M104" s="519">
        <f t="shared" ref="M104:M109" si="27">IF(L104&lt;&gt;0,+H104-L104,0)</f>
        <v>0</v>
      </c>
      <c r="N104" s="518">
        <f t="shared" si="25"/>
        <v>57420.908011898166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24"/>
        <v>56385.789642955569</v>
      </c>
      <c r="M105" s="519">
        <f t="shared" si="27"/>
        <v>0</v>
      </c>
      <c r="N105" s="518">
        <f t="shared" si="25"/>
        <v>56385.789642955569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20"/>
        <v>0</v>
      </c>
      <c r="K106" s="514"/>
      <c r="L106" s="518">
        <f>H106</f>
        <v>53724.203573157785</v>
      </c>
      <c r="M106" s="519">
        <f t="shared" si="27"/>
        <v>0</v>
      </c>
      <c r="N106" s="518">
        <f>I106</f>
        <v>53724.203573157785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20"/>
        <v>0</v>
      </c>
      <c r="K107" s="514"/>
      <c r="L107" s="518">
        <f>H107</f>
        <v>50719.792658112536</v>
      </c>
      <c r="M107" s="519">
        <f t="shared" si="27"/>
        <v>0</v>
      </c>
      <c r="N107" s="518">
        <f>I107</f>
        <v>50719.792658112536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20"/>
        <v>0</v>
      </c>
      <c r="K108" s="514"/>
      <c r="L108" s="518">
        <f>H108</f>
        <v>48024.374867081598</v>
      </c>
      <c r="M108" s="519">
        <f t="shared" si="27"/>
        <v>0</v>
      </c>
      <c r="N108" s="518">
        <f>I108</f>
        <v>48024.374867081598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20"/>
        <v>0</v>
      </c>
      <c r="K109" s="514"/>
      <c r="L109" s="518">
        <f>H109</f>
        <v>41983.22941148797</v>
      </c>
      <c r="M109" s="519">
        <f t="shared" si="27"/>
        <v>0</v>
      </c>
      <c r="N109" s="518">
        <f>I109</f>
        <v>41983.22941148797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374">
        <f>IF(F109+SUM(E$99:E109)=D$92,F109,D$92-SUM(E$99:E109))</f>
        <v>305139.24031007738</v>
      </c>
      <c r="E110" s="522">
        <f>IF(+J96&lt;F109,J96,D110)</f>
        <v>9054.0930232558148</v>
      </c>
      <c r="F110" s="523">
        <f t="shared" ref="F110:F130" si="30">+D110-E110</f>
        <v>296085.14728682156</v>
      </c>
      <c r="G110" s="523">
        <f t="shared" ref="G110:G130" si="31">+(F110+D110)/2</f>
        <v>300612.19379844947</v>
      </c>
      <c r="H110" s="526">
        <f>+J$94*G110+E110</f>
        <v>41231.786544650007</v>
      </c>
      <c r="I110" s="577">
        <f>+J$95*G110+E110</f>
        <v>41231.786544650007</v>
      </c>
      <c r="J110" s="514">
        <f t="shared" si="20"/>
        <v>0</v>
      </c>
      <c r="K110" s="514"/>
      <c r="L110" s="525"/>
      <c r="M110" s="514">
        <f t="shared" si="21"/>
        <v>0</v>
      </c>
      <c r="N110" s="525"/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296085.14728682156</v>
      </c>
      <c r="E111" s="522">
        <f>IF(+J96&lt;F110,J96,D111)</f>
        <v>9054.0930232558148</v>
      </c>
      <c r="F111" s="523">
        <f t="shared" si="30"/>
        <v>287031.05426356575</v>
      </c>
      <c r="G111" s="523">
        <f t="shared" si="31"/>
        <v>291558.10077519366</v>
      </c>
      <c r="H111" s="526">
        <f>+J$94*G111+E111</f>
        <v>40262.631478998039</v>
      </c>
      <c r="I111" s="577">
        <f>+J$95*G111+E111</f>
        <v>40262.631478998039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287031.05426356575</v>
      </c>
      <c r="E112" s="522">
        <f>IF(+J96&lt;F111,J96,D112)</f>
        <v>9054.0930232558148</v>
      </c>
      <c r="F112" s="523">
        <f t="shared" si="30"/>
        <v>277976.96124030993</v>
      </c>
      <c r="G112" s="523">
        <f t="shared" si="31"/>
        <v>282504.00775193784</v>
      </c>
      <c r="H112" s="526">
        <f>+J$94*G112+E112</f>
        <v>39293.47641334607</v>
      </c>
      <c r="I112" s="577">
        <f>+J$95*G112+E112</f>
        <v>39293.47641334607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277976.96124030993</v>
      </c>
      <c r="E113" s="522">
        <f>IF(+J96&lt;F112,J96,D113)</f>
        <v>9054.0930232558148</v>
      </c>
      <c r="F113" s="523">
        <f t="shared" si="30"/>
        <v>268922.86821705411</v>
      </c>
      <c r="G113" s="523">
        <f t="shared" si="31"/>
        <v>273449.91472868202</v>
      </c>
      <c r="H113" s="526">
        <f t="shared" ref="H113:H154" si="32">+J$94*G113+E113</f>
        <v>38324.321347694102</v>
      </c>
      <c r="I113" s="577">
        <f t="shared" ref="I113:I154" si="33">+J$95*G113+E113</f>
        <v>38324.321347694102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268922.86821705411</v>
      </c>
      <c r="E114" s="522">
        <f>IF(+J96&lt;F113,J96,D114)</f>
        <v>9054.0930232558148</v>
      </c>
      <c r="F114" s="523">
        <f t="shared" si="30"/>
        <v>259868.7751937983</v>
      </c>
      <c r="G114" s="523">
        <f t="shared" si="31"/>
        <v>264395.82170542621</v>
      </c>
      <c r="H114" s="526">
        <f t="shared" si="32"/>
        <v>37355.166282042126</v>
      </c>
      <c r="I114" s="577">
        <f t="shared" si="33"/>
        <v>37355.166282042126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259868.7751937983</v>
      </c>
      <c r="E115" s="522">
        <f>IF(+J96&lt;F114,J96,D115)</f>
        <v>9054.0930232558148</v>
      </c>
      <c r="F115" s="523">
        <f t="shared" si="30"/>
        <v>250814.68217054248</v>
      </c>
      <c r="G115" s="523">
        <f t="shared" si="31"/>
        <v>255341.72868217039</v>
      </c>
      <c r="H115" s="526">
        <f t="shared" si="32"/>
        <v>36386.011216390158</v>
      </c>
      <c r="I115" s="577">
        <f t="shared" si="33"/>
        <v>36386.011216390158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250814.68217054248</v>
      </c>
      <c r="E116" s="522">
        <f>IF(+J96&lt;F115,J96,D116)</f>
        <v>9054.0930232558148</v>
      </c>
      <c r="F116" s="523">
        <f t="shared" si="30"/>
        <v>241760.58914728666</v>
      </c>
      <c r="G116" s="523">
        <f t="shared" si="31"/>
        <v>246287.63565891457</v>
      </c>
      <c r="H116" s="526">
        <f t="shared" si="32"/>
        <v>35416.856150738189</v>
      </c>
      <c r="I116" s="577">
        <f t="shared" si="33"/>
        <v>35416.856150738189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241760.58914728666</v>
      </c>
      <c r="E117" s="522">
        <f>IF(+J96&lt;F116,J96,D117)</f>
        <v>9054.0930232558148</v>
      </c>
      <c r="F117" s="523">
        <f t="shared" si="30"/>
        <v>232706.49612403085</v>
      </c>
      <c r="G117" s="523">
        <f t="shared" si="31"/>
        <v>237233.54263565876</v>
      </c>
      <c r="H117" s="526">
        <f t="shared" si="32"/>
        <v>34447.701085086221</v>
      </c>
      <c r="I117" s="577">
        <f t="shared" si="33"/>
        <v>34447.701085086221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232706.49612403085</v>
      </c>
      <c r="E118" s="522">
        <f>IF(+J96&lt;F117,J96,D118)</f>
        <v>9054.0930232558148</v>
      </c>
      <c r="F118" s="523">
        <f t="shared" si="30"/>
        <v>223652.40310077503</v>
      </c>
      <c r="G118" s="523">
        <f t="shared" si="31"/>
        <v>228179.44961240294</v>
      </c>
      <c r="H118" s="526">
        <f t="shared" si="32"/>
        <v>33478.546019434245</v>
      </c>
      <c r="I118" s="577">
        <f t="shared" si="33"/>
        <v>33478.546019434245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223652.40310077503</v>
      </c>
      <c r="E119" s="522">
        <f>IF(+J96&lt;F118,J96,D119)</f>
        <v>9054.0930232558148</v>
      </c>
      <c r="F119" s="523">
        <f t="shared" si="30"/>
        <v>214598.31007751921</v>
      </c>
      <c r="G119" s="523">
        <f t="shared" si="31"/>
        <v>219125.35658914712</v>
      </c>
      <c r="H119" s="526">
        <f t="shared" si="32"/>
        <v>32509.390953782276</v>
      </c>
      <c r="I119" s="577">
        <f t="shared" si="33"/>
        <v>32509.390953782276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214598.31007751921</v>
      </c>
      <c r="E120" s="522">
        <f>IF(+J96&lt;F119,J96,D120)</f>
        <v>9054.0930232558148</v>
      </c>
      <c r="F120" s="523">
        <f t="shared" si="30"/>
        <v>205544.2170542634</v>
      </c>
      <c r="G120" s="523">
        <f t="shared" si="31"/>
        <v>210071.26356589131</v>
      </c>
      <c r="H120" s="526">
        <f t="shared" si="32"/>
        <v>31540.235888130308</v>
      </c>
      <c r="I120" s="577">
        <f t="shared" si="33"/>
        <v>31540.235888130308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205544.2170542634</v>
      </c>
      <c r="E121" s="522">
        <f>IF(+J96&lt;F120,J96,D121)</f>
        <v>9054.0930232558148</v>
      </c>
      <c r="F121" s="523">
        <f t="shared" si="30"/>
        <v>196490.12403100758</v>
      </c>
      <c r="G121" s="523">
        <f t="shared" si="31"/>
        <v>201017.17054263549</v>
      </c>
      <c r="H121" s="526">
        <f t="shared" si="32"/>
        <v>30571.08082247834</v>
      </c>
      <c r="I121" s="577">
        <f t="shared" si="33"/>
        <v>30571.08082247834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196490.12403100758</v>
      </c>
      <c r="E122" s="522">
        <f>IF(+J96&lt;F121,J96,D122)</f>
        <v>9054.0930232558148</v>
      </c>
      <c r="F122" s="523">
        <f t="shared" si="30"/>
        <v>187436.03100775176</v>
      </c>
      <c r="G122" s="523">
        <f t="shared" si="31"/>
        <v>191963.07751937967</v>
      </c>
      <c r="H122" s="526">
        <f t="shared" si="32"/>
        <v>29601.925756826371</v>
      </c>
      <c r="I122" s="577">
        <f t="shared" si="33"/>
        <v>29601.925756826371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187436.03100775176</v>
      </c>
      <c r="E123" s="522">
        <f>IF(+J96&lt;F122,J96,D123)</f>
        <v>9054.0930232558148</v>
      </c>
      <c r="F123" s="523">
        <f t="shared" si="30"/>
        <v>178381.93798449595</v>
      </c>
      <c r="G123" s="523">
        <f t="shared" si="31"/>
        <v>182908.98449612386</v>
      </c>
      <c r="H123" s="526">
        <f t="shared" si="32"/>
        <v>28632.770691174395</v>
      </c>
      <c r="I123" s="577">
        <f t="shared" si="33"/>
        <v>28632.770691174395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178381.93798449595</v>
      </c>
      <c r="E124" s="522">
        <f>IF(+J96&lt;F123,J96,D124)</f>
        <v>9054.0930232558148</v>
      </c>
      <c r="F124" s="523">
        <f t="shared" si="30"/>
        <v>169327.84496124013</v>
      </c>
      <c r="G124" s="523">
        <f t="shared" si="31"/>
        <v>173854.89147286804</v>
      </c>
      <c r="H124" s="526">
        <f t="shared" si="32"/>
        <v>27663.615625522427</v>
      </c>
      <c r="I124" s="577">
        <f t="shared" si="33"/>
        <v>27663.615625522427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169327.84496124013</v>
      </c>
      <c r="E125" s="522">
        <f>IF(+J96&lt;F124,J96,D125)</f>
        <v>9054.0930232558148</v>
      </c>
      <c r="F125" s="523">
        <f t="shared" si="30"/>
        <v>160273.75193798431</v>
      </c>
      <c r="G125" s="523">
        <f t="shared" si="31"/>
        <v>164800.79844961222</v>
      </c>
      <c r="H125" s="526">
        <f t="shared" si="32"/>
        <v>26694.460559870458</v>
      </c>
      <c r="I125" s="577">
        <f t="shared" si="33"/>
        <v>26694.460559870458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160273.75193798431</v>
      </c>
      <c r="E126" s="522">
        <f>IF(+J96&lt;F125,J96,D126)</f>
        <v>9054.0930232558148</v>
      </c>
      <c r="F126" s="523">
        <f t="shared" si="30"/>
        <v>151219.6589147285</v>
      </c>
      <c r="G126" s="523">
        <f t="shared" si="31"/>
        <v>155746.70542635641</v>
      </c>
      <c r="H126" s="526">
        <f t="shared" si="32"/>
        <v>25725.30549421849</v>
      </c>
      <c r="I126" s="577">
        <f t="shared" si="33"/>
        <v>25725.30549421849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151219.6589147285</v>
      </c>
      <c r="E127" s="522">
        <f>IF(+J96&lt;F126,J96,D127)</f>
        <v>9054.0930232558148</v>
      </c>
      <c r="F127" s="523">
        <f t="shared" si="30"/>
        <v>142165.56589147268</v>
      </c>
      <c r="G127" s="523">
        <f t="shared" si="31"/>
        <v>146692.61240310059</v>
      </c>
      <c r="H127" s="526">
        <f t="shared" si="32"/>
        <v>24756.150428566518</v>
      </c>
      <c r="I127" s="577">
        <f t="shared" si="33"/>
        <v>24756.150428566518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142165.56589147268</v>
      </c>
      <c r="E128" s="522">
        <f>IF(+J96&lt;F127,J96,D128)</f>
        <v>9054.0930232558148</v>
      </c>
      <c r="F128" s="523">
        <f t="shared" si="30"/>
        <v>133111.47286821686</v>
      </c>
      <c r="G128" s="523">
        <f t="shared" si="31"/>
        <v>137638.51937984477</v>
      </c>
      <c r="H128" s="526">
        <f t="shared" si="32"/>
        <v>23786.995362914546</v>
      </c>
      <c r="I128" s="577">
        <f t="shared" si="33"/>
        <v>23786.995362914546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133111.47286821686</v>
      </c>
      <c r="E129" s="522">
        <f>IF(+J96&lt;F128,J96,D129)</f>
        <v>9054.0930232558148</v>
      </c>
      <c r="F129" s="523">
        <f t="shared" si="30"/>
        <v>124057.37984496105</v>
      </c>
      <c r="G129" s="523">
        <f t="shared" si="31"/>
        <v>128584.42635658896</v>
      </c>
      <c r="H129" s="526">
        <f t="shared" si="32"/>
        <v>22817.840297262577</v>
      </c>
      <c r="I129" s="577">
        <f t="shared" si="33"/>
        <v>22817.840297262577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124057.37984496105</v>
      </c>
      <c r="E130" s="522">
        <f>IF(+J96&lt;F129,J96,D130)</f>
        <v>9054.0930232558148</v>
      </c>
      <c r="F130" s="523">
        <f t="shared" si="30"/>
        <v>115003.28682170523</v>
      </c>
      <c r="G130" s="523">
        <f t="shared" si="31"/>
        <v>119530.33333333314</v>
      </c>
      <c r="H130" s="526">
        <f t="shared" si="32"/>
        <v>21848.685231610609</v>
      </c>
      <c r="I130" s="577">
        <f t="shared" si="33"/>
        <v>21848.685231610609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115003.28682170523</v>
      </c>
      <c r="E131" s="522">
        <f>IF(+J96&lt;F130,J96,D131)</f>
        <v>9054.0930232558148</v>
      </c>
      <c r="F131" s="523">
        <f t="shared" ref="F131:F154" si="34">+D131-E131</f>
        <v>105949.19379844941</v>
      </c>
      <c r="G131" s="523">
        <f t="shared" ref="G131:G154" si="35">+(F131+D131)/2</f>
        <v>110476.24031007732</v>
      </c>
      <c r="H131" s="526">
        <f t="shared" si="32"/>
        <v>20879.530165958637</v>
      </c>
      <c r="I131" s="577">
        <f t="shared" si="33"/>
        <v>20879.530165958637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105949.19379844941</v>
      </c>
      <c r="E132" s="522">
        <f>IF(+J96&lt;F131,J96,D132)</f>
        <v>9054.0930232558148</v>
      </c>
      <c r="F132" s="523">
        <f t="shared" si="34"/>
        <v>96895.100775193598</v>
      </c>
      <c r="G132" s="523">
        <f t="shared" si="35"/>
        <v>101422.14728682151</v>
      </c>
      <c r="H132" s="526">
        <f t="shared" si="32"/>
        <v>19910.375100306665</v>
      </c>
      <c r="I132" s="577">
        <f t="shared" si="33"/>
        <v>19910.375100306665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96895.100775193598</v>
      </c>
      <c r="E133" s="522">
        <f>IF(+J96&lt;F132,J96,D133)</f>
        <v>9054.0930232558148</v>
      </c>
      <c r="F133" s="523">
        <f t="shared" si="34"/>
        <v>87841.007751937781</v>
      </c>
      <c r="G133" s="523">
        <f t="shared" si="35"/>
        <v>92368.054263565689</v>
      </c>
      <c r="H133" s="526">
        <f t="shared" si="32"/>
        <v>18941.220034654696</v>
      </c>
      <c r="I133" s="577">
        <f t="shared" si="33"/>
        <v>18941.220034654696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87841.007751937781</v>
      </c>
      <c r="E134" s="522">
        <f>IF(+J96&lt;F133,J96,D134)</f>
        <v>9054.0930232558148</v>
      </c>
      <c r="F134" s="523">
        <f t="shared" si="34"/>
        <v>78786.914728681964</v>
      </c>
      <c r="G134" s="523">
        <f t="shared" si="35"/>
        <v>83313.961240309873</v>
      </c>
      <c r="H134" s="526">
        <f t="shared" si="32"/>
        <v>17972.064969002728</v>
      </c>
      <c r="I134" s="577">
        <f t="shared" si="33"/>
        <v>17972.064969002728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78786.914728681964</v>
      </c>
      <c r="E135" s="522">
        <f>IF(+J96&lt;F134,J96,D135)</f>
        <v>9054.0930232558148</v>
      </c>
      <c r="F135" s="523">
        <f t="shared" si="34"/>
        <v>69732.821705426148</v>
      </c>
      <c r="G135" s="523">
        <f t="shared" si="35"/>
        <v>74259.868217054056</v>
      </c>
      <c r="H135" s="526">
        <f t="shared" si="32"/>
        <v>17002.909903350755</v>
      </c>
      <c r="I135" s="577">
        <f t="shared" si="33"/>
        <v>17002.909903350755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69732.821705426148</v>
      </c>
      <c r="E136" s="522">
        <f>IF(+J96&lt;F135,J96,D136)</f>
        <v>9054.0930232558148</v>
      </c>
      <c r="F136" s="523">
        <f t="shared" si="34"/>
        <v>60678.728682170331</v>
      </c>
      <c r="G136" s="523">
        <f t="shared" si="35"/>
        <v>65205.775193798239</v>
      </c>
      <c r="H136" s="526">
        <f t="shared" si="32"/>
        <v>16033.754837698787</v>
      </c>
      <c r="I136" s="577">
        <f t="shared" si="33"/>
        <v>16033.754837698787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60678.728682170331</v>
      </c>
      <c r="E137" s="522">
        <f>IF(+J96&lt;F136,J96,D137)</f>
        <v>9054.0930232558148</v>
      </c>
      <c r="F137" s="523">
        <f t="shared" si="34"/>
        <v>51624.635658914514</v>
      </c>
      <c r="G137" s="523">
        <f t="shared" si="35"/>
        <v>56151.682170542423</v>
      </c>
      <c r="H137" s="526">
        <f t="shared" si="32"/>
        <v>15064.599772046815</v>
      </c>
      <c r="I137" s="577">
        <f t="shared" si="33"/>
        <v>15064.599772046815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51624.635658914514</v>
      </c>
      <c r="E138" s="522">
        <f>IF(+J96&lt;F137,J96,D138)</f>
        <v>9054.0930232558148</v>
      </c>
      <c r="F138" s="523">
        <f t="shared" si="34"/>
        <v>42570.542635658698</v>
      </c>
      <c r="G138" s="523">
        <f t="shared" si="35"/>
        <v>47097.589147286606</v>
      </c>
      <c r="H138" s="526">
        <f t="shared" si="32"/>
        <v>14095.444706394846</v>
      </c>
      <c r="I138" s="577">
        <f t="shared" si="33"/>
        <v>14095.444706394846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2048</v>
      </c>
      <c r="D139" s="374">
        <f>IF(F138+SUM(E$99:E138)=D$92,F138,D$92-SUM(E$99:E138))</f>
        <v>42570.542635658698</v>
      </c>
      <c r="E139" s="522">
        <f>IF(+J96&lt;F138,J96,D139)</f>
        <v>9054.0930232558148</v>
      </c>
      <c r="F139" s="523">
        <f t="shared" si="34"/>
        <v>33516.449612402881</v>
      </c>
      <c r="G139" s="523">
        <f t="shared" si="35"/>
        <v>38043.496124030789</v>
      </c>
      <c r="H139" s="526">
        <f t="shared" si="32"/>
        <v>13126.289640742874</v>
      </c>
      <c r="I139" s="577">
        <f t="shared" si="33"/>
        <v>13126.289640742874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33516.449612402881</v>
      </c>
      <c r="E140" s="522">
        <f>IF(+J96&lt;F139,J96,D140)</f>
        <v>9054.0930232558148</v>
      </c>
      <c r="F140" s="523">
        <f t="shared" si="34"/>
        <v>24462.356589147064</v>
      </c>
      <c r="G140" s="523">
        <f t="shared" si="35"/>
        <v>28989.403100774973</v>
      </c>
      <c r="H140" s="526">
        <f t="shared" si="32"/>
        <v>12157.134575090906</v>
      </c>
      <c r="I140" s="577">
        <f t="shared" si="33"/>
        <v>12157.134575090906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24462.356589147064</v>
      </c>
      <c r="E141" s="522">
        <f>IF(+J96&lt;F140,J96,D141)</f>
        <v>9054.0930232558148</v>
      </c>
      <c r="F141" s="523">
        <f t="shared" si="34"/>
        <v>15408.26356589125</v>
      </c>
      <c r="G141" s="523">
        <f t="shared" si="35"/>
        <v>19935.310077519156</v>
      </c>
      <c r="H141" s="526">
        <f t="shared" si="32"/>
        <v>11187.979509438936</v>
      </c>
      <c r="I141" s="577">
        <f t="shared" si="33"/>
        <v>11187.979509438936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15408.26356589125</v>
      </c>
      <c r="E142" s="522">
        <f>IF(+J96&lt;F141,J96,D142)</f>
        <v>9054.0930232558148</v>
      </c>
      <c r="F142" s="523">
        <f t="shared" si="34"/>
        <v>6354.1705426354347</v>
      </c>
      <c r="G142" s="523">
        <f t="shared" si="35"/>
        <v>10881.217054263343</v>
      </c>
      <c r="H142" s="526">
        <f t="shared" si="32"/>
        <v>10218.824443786965</v>
      </c>
      <c r="I142" s="577">
        <f t="shared" si="33"/>
        <v>10218.824443786965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6354.1705426354347</v>
      </c>
      <c r="E143" s="522">
        <f>IF(+J96&lt;F142,J96,D143)</f>
        <v>6354.1705426354347</v>
      </c>
      <c r="F143" s="523">
        <f t="shared" si="34"/>
        <v>0</v>
      </c>
      <c r="G143" s="523">
        <f t="shared" si="35"/>
        <v>3177.0852713177173</v>
      </c>
      <c r="H143" s="526">
        <f t="shared" si="32"/>
        <v>6694.2474864880178</v>
      </c>
      <c r="I143" s="577">
        <f t="shared" si="33"/>
        <v>6694.2474864880178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389325.99999999983</v>
      </c>
      <c r="F155" s="375"/>
      <c r="G155" s="375"/>
      <c r="H155" s="375">
        <f>SUM(H99:H154)</f>
        <v>1366144.9461906741</v>
      </c>
      <c r="I155" s="375">
        <f>SUM(I99:I154)</f>
        <v>1366144.9461906741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S137"/>
  <sheetViews>
    <sheetView topLeftCell="J109" zoomScale="70" zoomScaleNormal="70" zoomScaleSheetLayoutView="70" workbookViewId="0">
      <selection activeCell="R132" sqref="R132:R13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16.1796875" style="183" customWidth="1"/>
    <col min="10" max="10" width="2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.54296875" style="183" bestFit="1" customWidth="1"/>
    <col min="17" max="17" width="4.7265625" style="183" customWidth="1"/>
    <col min="18" max="18" width="15.453125" style="183" customWidth="1"/>
    <col min="19" max="19" width="81.81640625" style="183" bestFit="1" customWidth="1"/>
    <col min="20" max="22" width="8.7265625" style="183"/>
    <col min="23" max="23" width="9.1796875" style="183" customWidth="1"/>
    <col min="24" max="16384" width="8.7265625" style="183"/>
  </cols>
  <sheetData>
    <row r="1" spans="1:18" ht="17.5">
      <c r="A1" s="679" t="s">
        <v>110</v>
      </c>
      <c r="B1" s="680"/>
      <c r="C1" s="680"/>
      <c r="D1" s="680"/>
      <c r="E1" s="680"/>
      <c r="F1" s="680"/>
      <c r="G1" s="680"/>
      <c r="H1" s="680"/>
      <c r="I1" s="680"/>
      <c r="J1" s="680"/>
    </row>
    <row r="2" spans="1:18" ht="17.5">
      <c r="A2" s="681" t="str">
        <f>L19&amp;" Cost of Service Formula Rate Projected on "&amp;L19-1&amp;" FF1 Balances"</f>
        <v>2021 Cost of Service Formula Rate Projected on 2020 FF1 Balances</v>
      </c>
      <c r="B2" s="681"/>
      <c r="C2" s="681"/>
      <c r="D2" s="681"/>
      <c r="E2" s="681"/>
      <c r="F2" s="681"/>
      <c r="G2" s="681"/>
      <c r="H2" s="681"/>
      <c r="I2" s="681"/>
      <c r="J2" s="681"/>
    </row>
    <row r="3" spans="1:18" ht="18">
      <c r="A3" s="682" t="s">
        <v>125</v>
      </c>
      <c r="B3" s="681"/>
      <c r="C3" s="681"/>
      <c r="D3" s="681"/>
      <c r="E3" s="681"/>
      <c r="F3" s="681"/>
      <c r="G3" s="681"/>
      <c r="H3" s="681"/>
      <c r="I3" s="681"/>
      <c r="J3" s="681"/>
      <c r="Q3" s="267" t="s">
        <v>111</v>
      </c>
    </row>
    <row r="4" spans="1:18" ht="17.5">
      <c r="A4" s="681" t="str">
        <f>"Based on a Carrying Charge Derived from ""Historic"" "&amp;L19-1&amp;" Data"</f>
        <v>Based on a Carrying Charge Derived from "Historic" 2020 Data</v>
      </c>
      <c r="B4" s="681"/>
      <c r="C4" s="681"/>
      <c r="D4" s="681"/>
      <c r="E4" s="681"/>
      <c r="F4" s="681"/>
      <c r="G4" s="681"/>
      <c r="H4" s="681"/>
      <c r="I4" s="681"/>
      <c r="J4" s="681"/>
    </row>
    <row r="5" spans="1:18" ht="18">
      <c r="A5" s="683" t="s">
        <v>135</v>
      </c>
      <c r="B5" s="684"/>
      <c r="C5" s="684"/>
      <c r="D5" s="684"/>
      <c r="E5" s="684"/>
      <c r="F5" s="684"/>
      <c r="G5" s="684"/>
      <c r="H5" s="684"/>
      <c r="I5" s="684"/>
      <c r="J5" s="684"/>
      <c r="R5" s="268"/>
    </row>
    <row r="6" spans="1:18" ht="12.5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 ht="12.5">
      <c r="D7" s="195"/>
      <c r="H7" s="247"/>
      <c r="J7" s="233"/>
    </row>
    <row r="8" spans="1:18" ht="17.5">
      <c r="B8" s="273" t="s">
        <v>0</v>
      </c>
      <c r="C8" s="676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7"/>
      <c r="E8" s="677"/>
      <c r="F8" s="677"/>
      <c r="G8" s="677"/>
      <c r="H8" s="677"/>
      <c r="J8" s="233"/>
    </row>
    <row r="9" spans="1:18" ht="12.5">
      <c r="D9" s="195"/>
      <c r="H9" s="247"/>
      <c r="J9" s="233"/>
    </row>
    <row r="10" spans="1:18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 ht="12.5">
      <c r="D11" s="195"/>
      <c r="H11" s="247"/>
      <c r="J11" s="233"/>
    </row>
    <row r="12" spans="1:18" ht="12.5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 ht="12.5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 ht="12.5">
      <c r="C15" s="277" t="s">
        <v>3</v>
      </c>
      <c r="D15" s="195"/>
      <c r="E15" s="278"/>
      <c r="F15" s="285"/>
      <c r="G15" s="278"/>
      <c r="H15" s="282"/>
      <c r="I15" s="282"/>
      <c r="J15" s="283"/>
      <c r="K15" s="670" t="s">
        <v>4</v>
      </c>
      <c r="L15" s="671"/>
      <c r="M15" s="671"/>
      <c r="N15" s="671"/>
      <c r="O15" s="672"/>
      <c r="P15" s="282"/>
      <c r="Q15" s="269"/>
    </row>
    <row r="16" spans="1:18" ht="12.5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3"/>
      <c r="L16" s="674"/>
      <c r="M16" s="674"/>
      <c r="N16" s="674"/>
      <c r="O16" s="675"/>
      <c r="P16" s="282"/>
      <c r="Q16" s="269"/>
    </row>
    <row r="17" spans="3:17" ht="12.5">
      <c r="C17" s="289" t="s">
        <v>8</v>
      </c>
      <c r="D17" s="290">
        <f>+R107</f>
        <v>0.50156015747020766</v>
      </c>
      <c r="E17" s="291">
        <f>+R108</f>
        <v>4.1711771699369606E-2</v>
      </c>
      <c r="F17" s="292">
        <f>E17*D17</f>
        <v>2.092096278189717E-2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 ht="12.5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" thickBot="1">
      <c r="C19" s="303" t="s">
        <v>13</v>
      </c>
      <c r="D19" s="290">
        <f>+R111</f>
        <v>0.49843984252979245</v>
      </c>
      <c r="E19" s="291">
        <f>+F14</f>
        <v>0.105</v>
      </c>
      <c r="F19" s="304">
        <f>E19*D19</f>
        <v>5.2336183465628204E-2</v>
      </c>
      <c r="G19" s="298"/>
      <c r="H19" s="298"/>
      <c r="I19" s="285"/>
      <c r="J19" s="300"/>
      <c r="K19" s="305" t="s">
        <v>14</v>
      </c>
      <c r="L19" s="306">
        <f>R104</f>
        <v>2021</v>
      </c>
      <c r="M19" s="307">
        <f>SUM('S.001:S.xyz - blank'!N5)</f>
        <v>79787935.722708017</v>
      </c>
      <c r="N19" s="307">
        <f>SUM('S.001:S.xyz - blank'!N6)</f>
        <v>79787935.722708017</v>
      </c>
      <c r="O19" s="308">
        <f>+N19-M19</f>
        <v>0</v>
      </c>
      <c r="P19" s="299"/>
      <c r="Q19" s="269"/>
    </row>
    <row r="20" spans="3:17" ht="12.5">
      <c r="C20" s="277"/>
      <c r="D20" s="278"/>
      <c r="E20" s="309" t="s">
        <v>15</v>
      </c>
      <c r="F20" s="292">
        <f>SUM(F17:F19)</f>
        <v>7.325714624752537E-2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 ht="13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 ht="12.5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 ht="12.5">
      <c r="C24" s="277" t="str">
        <f>+S112</f>
        <v xml:space="preserve">   Rate Base  (TCOS, ln 63)</v>
      </c>
      <c r="D24" s="278"/>
      <c r="E24" s="315">
        <f>+R112</f>
        <v>1322109893.2093377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 ht="12.5">
      <c r="C25" s="283" t="s">
        <v>18</v>
      </c>
      <c r="D25" s="280"/>
      <c r="E25" s="317">
        <f>F20</f>
        <v>7.325714624752537E-2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 ht="12.5">
      <c r="C26" s="318" t="s">
        <v>19</v>
      </c>
      <c r="D26" s="318"/>
      <c r="E26" s="299">
        <f>E24*E25</f>
        <v>96853997.8021366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 ht="12.5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 ht="12.5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 ht="12.5">
      <c r="C30" s="283" t="s">
        <v>20</v>
      </c>
      <c r="D30" s="309"/>
      <c r="E30" s="323">
        <f>E26</f>
        <v>96853997.8021366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 ht="12.5">
      <c r="C31" s="277" t="str">
        <f>+S113</f>
        <v xml:space="preserve">   Tax Rate  (TCOS, ln 99)</v>
      </c>
      <c r="D31" s="309"/>
      <c r="E31" s="324">
        <f>+R113</f>
        <v>0.24823600000000001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 ht="12.5">
      <c r="C32" s="283" t="s">
        <v>21</v>
      </c>
      <c r="D32" s="270"/>
      <c r="E32" s="285">
        <f>IF(F17&gt;0,($E31/(1-$E31))*(1-$F17/$F20),0)</f>
        <v>0.2359039932840433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 ht="12.5">
      <c r="C33" s="318" t="s">
        <v>22</v>
      </c>
      <c r="D33" s="325"/>
      <c r="E33" s="326">
        <f>E30*E32</f>
        <v>22848244.847047977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.5">
      <c r="C34" s="277" t="str">
        <f>+S114</f>
        <v xml:space="preserve">   ITC Adjustment  (TCOS, ln 108)</v>
      </c>
      <c r="D34" s="327"/>
      <c r="E34" s="328">
        <f>+R114</f>
        <v>-375744.44765813724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.5">
      <c r="C35" s="277" t="str">
        <f>+S115</f>
        <v xml:space="preserve">   Excess DFIT Adjustment  (TCOS, ln 109)</v>
      </c>
      <c r="D35" s="327"/>
      <c r="E35" s="328">
        <f>+R115</f>
        <v>-4635433.1944599636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.5">
      <c r="C36" s="277" t="str">
        <f>+S116</f>
        <v xml:space="preserve">   Tax Effect of Permanent and Flow Through Differences  (TCOS, ln 110)</v>
      </c>
      <c r="D36" s="327"/>
      <c r="E36" s="328">
        <f>+R116</f>
        <v>0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.5">
      <c r="C37" s="319" t="s">
        <v>23</v>
      </c>
      <c r="D37" s="327"/>
      <c r="E37" s="328">
        <f>E33+E34+E35+E36</f>
        <v>17837067.204929877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117)</v>
      </c>
      <c r="D44" s="335"/>
      <c r="E44" s="335"/>
      <c r="F44" s="328">
        <f>+R117</f>
        <v>220186682.52640772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 ht="12.5">
      <c r="B45" s="269"/>
      <c r="C45" s="277" t="str">
        <f>+S118</f>
        <v xml:space="preserve">   Return  (TCOS, ln 112)</v>
      </c>
      <c r="D45" s="335"/>
      <c r="E45" s="335"/>
      <c r="F45" s="336">
        <f>+R118</f>
        <v>96853997.8021366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 ht="12.5">
      <c r="B46" s="269"/>
      <c r="C46" s="277" t="str">
        <f>+S119</f>
        <v xml:space="preserve">   Income Taxes  (TCOS, ln 111)</v>
      </c>
      <c r="D46" s="335"/>
      <c r="E46" s="335"/>
      <c r="F46" s="328">
        <f>+R119</f>
        <v>17837067.204929877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 ht="12.5">
      <c r="B47" s="269"/>
      <c r="C47" s="334" t="str">
        <f>+S120</f>
        <v xml:space="preserve">  Gross Margin Taxes  (TCOS, ln 116)</v>
      </c>
      <c r="D47" s="335"/>
      <c r="E47" s="335"/>
      <c r="F47" s="339">
        <f>+R120</f>
        <v>89002.73854626267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105406614.78079498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 ht="12.5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 ht="12.5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105406614.78079498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 ht="13">
      <c r="B53" s="269"/>
      <c r="C53" s="283" t="s">
        <v>93</v>
      </c>
      <c r="D53" s="349"/>
      <c r="E53" s="340"/>
      <c r="F53" s="350">
        <f>E26</f>
        <v>96853997.8021366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17837067.204929877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220097679.78786147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192087.41943123363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220289767.20729271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 ht="12.5">
      <c r="B58" s="269"/>
      <c r="C58" s="277" t="str">
        <f>+S121</f>
        <v xml:space="preserve">   Less: Depreciation  (TCOS, ln 86)</v>
      </c>
      <c r="D58" s="270"/>
      <c r="E58" s="269"/>
      <c r="F58" s="356">
        <f>+R121</f>
        <v>51421005.871332772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168868761.33595994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 ht="12.5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 ht="12.5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220097679.78786147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 ht="12.5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 ht="12.5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0.39634968110566327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 ht="12.5">
      <c r="B65" s="357"/>
      <c r="C65" s="340" t="s">
        <v>30</v>
      </c>
      <c r="D65" s="325"/>
      <c r="E65" s="357"/>
      <c r="F65" s="360">
        <f>+F62*F64</f>
        <v>87235645.196015283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 ht="12.5">
      <c r="B66" s="357"/>
      <c r="C66" s="340" t="s">
        <v>393</v>
      </c>
      <c r="D66" s="325"/>
      <c r="E66" s="357"/>
      <c r="F66" s="363">
        <v>0.22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 ht="12.5">
      <c r="B67" s="357"/>
      <c r="C67" s="340" t="s">
        <v>31</v>
      </c>
      <c r="D67" s="325"/>
      <c r="E67" s="357"/>
      <c r="F67" s="360">
        <f>+F65*F66</f>
        <v>19191841.943123363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 ht="12.5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 ht="12.5">
      <c r="B69" s="357"/>
      <c r="C69" s="340" t="s">
        <v>33</v>
      </c>
      <c r="D69" s="325"/>
      <c r="E69" s="357"/>
      <c r="F69" s="360">
        <f>+F67*F68</f>
        <v>191918.41943123363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 ht="12.5">
      <c r="B70" s="357"/>
      <c r="C70" s="340" t="s">
        <v>34</v>
      </c>
      <c r="D70" s="325"/>
      <c r="E70" s="357"/>
      <c r="F70" s="364">
        <f>+ROUND((F69*F66*F64)/(1-F68)*F68,0)</f>
        <v>169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 ht="12.5">
      <c r="B71" s="357"/>
      <c r="C71" s="340" t="s">
        <v>35</v>
      </c>
      <c r="D71" s="325"/>
      <c r="E71" s="357"/>
      <c r="F71" s="360">
        <f>+F69+F70</f>
        <v>192087.41943123363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 ht="12.5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 ht="12.5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 ht="12.5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1592060761.0477266</v>
      </c>
      <c r="G75" s="275"/>
      <c r="H75" s="247"/>
      <c r="J75" s="233"/>
      <c r="P75" s="269"/>
      <c r="Q75" s="269"/>
      <c r="R75" s="269"/>
      <c r="S75" s="269"/>
    </row>
    <row r="76" spans="2:19" ht="12.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220097679.78786147</v>
      </c>
      <c r="H76" s="247"/>
      <c r="J76" s="233"/>
      <c r="P76" s="269"/>
      <c r="Q76" s="269"/>
      <c r="R76" s="269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0.13824703502083449</v>
      </c>
      <c r="H77" s="247"/>
      <c r="J77" s="233"/>
      <c r="P77" s="269"/>
      <c r="Q77" s="269"/>
      <c r="R77" s="269"/>
      <c r="S77" s="269"/>
    </row>
    <row r="78" spans="2:19" ht="12.5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168868761.33595994</v>
      </c>
      <c r="G79" s="275"/>
      <c r="H79" s="247"/>
      <c r="J79" s="233"/>
      <c r="P79" s="269"/>
      <c r="Q79" s="269"/>
      <c r="R79" s="269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IF(F75=0,0,F79/F75)-0.000064</f>
        <v>0.10600529425534508</v>
      </c>
      <c r="G80" s="366"/>
      <c r="H80" s="247"/>
      <c r="J80" s="233"/>
      <c r="P80" s="269"/>
      <c r="Q80" s="269"/>
      <c r="R80" s="269"/>
      <c r="S80" s="269"/>
    </row>
    <row r="81" spans="2:19" ht="12.5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0.10600454504262209</v>
      </c>
      <c r="H81" s="247"/>
      <c r="J81" s="233"/>
      <c r="P81" s="269"/>
      <c r="Q81" s="269"/>
      <c r="R81" s="269"/>
      <c r="S81" s="269"/>
    </row>
    <row r="82" spans="2:19" ht="12.5">
      <c r="B82" s="269"/>
      <c r="C82" s="678" t="str">
        <f>"   Incremental FCR with "&amp;F13&amp;" Basis Point ROE increase, less Depreciation"</f>
        <v xml:space="preserve">   Incremental FCR with 0 Basis Point ROE increase, less Depreciation</v>
      </c>
      <c r="D82" s="677"/>
      <c r="E82" s="677"/>
      <c r="F82" s="366">
        <f>F80-F81</f>
        <v>7.4921272298633657E-7</v>
      </c>
      <c r="H82" s="247"/>
      <c r="J82" s="233"/>
      <c r="P82" s="269"/>
      <c r="Q82" s="269"/>
      <c r="R82" s="269"/>
      <c r="S82" s="269"/>
    </row>
    <row r="83" spans="2:19" ht="12.5">
      <c r="B83" s="269"/>
      <c r="C83" s="677"/>
      <c r="D83" s="677"/>
      <c r="E83" s="677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2189599758.7330203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2340238775.2410002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 ht="12.5">
      <c r="B88" s="269"/>
      <c r="C88" s="340"/>
      <c r="D88" s="270"/>
      <c r="F88" s="271">
        <f>+F87+F86</f>
        <v>4529838533.97402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 ht="12.5">
      <c r="B89" s="269"/>
      <c r="C89" s="340" t="str">
        <f>S127</f>
        <v>Transmission Plant Average Balance for 2021 (WS A-1 Ln 14 Col (d))</v>
      </c>
      <c r="D89" s="325"/>
      <c r="E89" s="191"/>
      <c r="F89" s="351">
        <f>+F88/2</f>
        <v>2264919266.98701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 ht="12.5">
      <c r="B90" s="269"/>
      <c r="C90" s="277" t="str">
        <f>S128</f>
        <v>Annual Depreciation Expense  (TCOS, ln 86)</v>
      </c>
      <c r="D90" s="325"/>
      <c r="E90" s="357"/>
      <c r="F90" s="351">
        <f>R128</f>
        <v>53875666.23908814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2.3787013967503653E-2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42.039744936717916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42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 ht="12.5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 ht="12.5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 ht="12.5">
      <c r="J96" s="233"/>
      <c r="P96" s="269"/>
      <c r="Q96" s="269"/>
      <c r="R96" s="269"/>
      <c r="S96" s="269"/>
    </row>
    <row r="97" spans="3:19" ht="13">
      <c r="J97" s="233"/>
      <c r="P97" s="269"/>
      <c r="Q97" s="269"/>
      <c r="R97" s="377" t="s">
        <v>112</v>
      </c>
      <c r="S97" s="183" t="s">
        <v>113</v>
      </c>
    </row>
    <row r="98" spans="3:19" ht="12.5">
      <c r="J98" s="233"/>
      <c r="P98" s="269"/>
      <c r="Q98" s="269"/>
    </row>
    <row r="99" spans="3:19" ht="13">
      <c r="C99" s="267" t="s">
        <v>109</v>
      </c>
      <c r="J99" s="233"/>
      <c r="L99" s="267" t="s">
        <v>108</v>
      </c>
      <c r="P99" s="269"/>
      <c r="Q99" s="269"/>
    </row>
    <row r="100" spans="3:19" ht="12.5">
      <c r="J100" s="233"/>
      <c r="P100" s="269"/>
      <c r="Q100" s="269"/>
      <c r="S100" s="262" t="s">
        <v>106</v>
      </c>
    </row>
    <row r="101" spans="3:19" ht="13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 ht="12.5">
      <c r="J103" s="233"/>
      <c r="P103" s="269"/>
      <c r="Q103" s="269"/>
      <c r="R103" s="379" t="s">
        <v>394</v>
      </c>
      <c r="S103" s="380" t="s">
        <v>127</v>
      </c>
    </row>
    <row r="104" spans="3:19" ht="12.5">
      <c r="J104" s="233"/>
      <c r="P104" s="269"/>
      <c r="Q104" s="269"/>
      <c r="R104" s="381">
        <v>2021</v>
      </c>
      <c r="S104" s="382" t="s">
        <v>509</v>
      </c>
    </row>
    <row r="105" spans="3:19" ht="12.5">
      <c r="J105" s="233"/>
      <c r="P105" s="269"/>
      <c r="Q105" s="269"/>
      <c r="R105" s="383">
        <v>0.105</v>
      </c>
      <c r="S105" s="382" t="s">
        <v>510</v>
      </c>
    </row>
    <row r="106" spans="3:19" ht="12.5">
      <c r="J106" s="233"/>
      <c r="P106" s="269"/>
      <c r="Q106" s="269"/>
      <c r="R106" s="384">
        <v>0</v>
      </c>
      <c r="S106" s="382" t="s">
        <v>1</v>
      </c>
    </row>
    <row r="107" spans="3:19" ht="12.5">
      <c r="J107" s="233"/>
      <c r="P107" s="269"/>
      <c r="Q107" s="269"/>
      <c r="R107" s="383">
        <v>0.50156015747020766</v>
      </c>
      <c r="S107" s="385" t="s">
        <v>98</v>
      </c>
    </row>
    <row r="108" spans="3:19" ht="12.5">
      <c r="J108" s="233"/>
      <c r="P108" s="269"/>
      <c r="Q108" s="269"/>
      <c r="R108" s="386">
        <v>4.1711771699369606E-2</v>
      </c>
      <c r="S108" s="385" t="s">
        <v>99</v>
      </c>
    </row>
    <row r="109" spans="3:19" ht="12.5">
      <c r="J109" s="233"/>
      <c r="P109" s="269"/>
      <c r="Q109" s="269"/>
      <c r="R109" s="383">
        <v>0</v>
      </c>
      <c r="S109" s="385" t="s">
        <v>100</v>
      </c>
    </row>
    <row r="110" spans="3:19" ht="12.5">
      <c r="J110" s="233"/>
      <c r="P110" s="269"/>
      <c r="Q110" s="269"/>
      <c r="R110" s="386">
        <v>0</v>
      </c>
      <c r="S110" s="385" t="s">
        <v>101</v>
      </c>
    </row>
    <row r="111" spans="3:19" ht="12.5">
      <c r="J111" s="233"/>
      <c r="P111" s="269"/>
      <c r="Q111" s="269"/>
      <c r="R111" s="383">
        <v>0.49843984252979245</v>
      </c>
      <c r="S111" s="387" t="s">
        <v>102</v>
      </c>
    </row>
    <row r="112" spans="3:19" ht="12.5">
      <c r="J112" s="233"/>
      <c r="P112" s="269"/>
      <c r="Q112" s="269"/>
      <c r="R112" s="388">
        <v>1322109893.2093377</v>
      </c>
      <c r="S112" s="389" t="s">
        <v>449</v>
      </c>
    </row>
    <row r="113" spans="3:19" ht="12.5">
      <c r="J113" s="233"/>
      <c r="P113" s="269"/>
      <c r="Q113" s="269"/>
      <c r="R113" s="390">
        <v>0.24823600000000001</v>
      </c>
      <c r="S113" s="391" t="s">
        <v>450</v>
      </c>
    </row>
    <row r="114" spans="3:19" ht="12.5">
      <c r="J114" s="233"/>
      <c r="P114" s="269"/>
      <c r="Q114" s="269"/>
      <c r="R114" s="392">
        <v>-375744.44765813724</v>
      </c>
      <c r="S114" s="391" t="s">
        <v>451</v>
      </c>
    </row>
    <row r="115" spans="3:19" ht="12.5">
      <c r="J115" s="233"/>
      <c r="P115" s="269"/>
      <c r="Q115" s="269"/>
      <c r="R115" s="392">
        <v>-4635433.1944599636</v>
      </c>
      <c r="S115" s="391" t="s">
        <v>436</v>
      </c>
    </row>
    <row r="116" spans="3:19" ht="12.5">
      <c r="J116" s="233"/>
      <c r="P116" s="269"/>
      <c r="Q116" s="269"/>
      <c r="R116" s="392">
        <v>0</v>
      </c>
      <c r="S116" s="391" t="s">
        <v>511</v>
      </c>
    </row>
    <row r="117" spans="3:19" ht="12.5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220186682.52640772</v>
      </c>
      <c r="S117" s="391" t="s">
        <v>452</v>
      </c>
    </row>
    <row r="118" spans="3:19" ht="12.5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96853997.8021366</v>
      </c>
      <c r="S118" s="391" t="s">
        <v>453</v>
      </c>
    </row>
    <row r="119" spans="3:19" ht="12.5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17837067.204929877</v>
      </c>
      <c r="S119" s="391" t="s">
        <v>454</v>
      </c>
    </row>
    <row r="120" spans="3:19" ht="12.5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89002.73854626267</v>
      </c>
      <c r="S120" s="391" t="s">
        <v>455</v>
      </c>
    </row>
    <row r="121" spans="3:19" ht="12.5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51421005.871332772</v>
      </c>
      <c r="S121" s="391" t="s">
        <v>456</v>
      </c>
    </row>
    <row r="122" spans="3:19" ht="12.5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0.39634968110566327</v>
      </c>
      <c r="S122" s="391" t="s">
        <v>105</v>
      </c>
    </row>
    <row r="123" spans="3:19" ht="12.5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1592060761.0477266</v>
      </c>
      <c r="S123" s="391" t="s">
        <v>438</v>
      </c>
    </row>
    <row r="124" spans="3:19" ht="12.5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7">
        <v>0.10600454504262209</v>
      </c>
      <c r="S124" s="393" t="s">
        <v>439</v>
      </c>
    </row>
    <row r="125" spans="3:19" ht="12.5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2189599758.7330203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2340238775.2410002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2261504436.3393135</v>
      </c>
      <c r="S127" s="395" t="s">
        <v>512</v>
      </c>
    </row>
    <row r="128" spans="3:19" ht="13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53875666.23908814</v>
      </c>
      <c r="S128" s="397" t="s">
        <v>513</v>
      </c>
    </row>
    <row r="129" spans="3:19" ht="12.5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 ht="13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 ht="12.5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79787935.722708017</v>
      </c>
      <c r="S132" s="269" t="str">
        <f>+K19&amp;" "&amp;M17</f>
        <v>PROJECTED YEAR Rev Require</v>
      </c>
    </row>
    <row r="133" spans="3:19" ht="12.5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79787935.722708017</v>
      </c>
      <c r="S133" s="269" t="str">
        <f>K19&amp;" "&amp;N17</f>
        <v>PROJECTED YEAR  W Incentives</v>
      </c>
    </row>
    <row r="134" spans="3:19" ht="13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 ht="12.5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view="pageBreakPreview" zoomScale="75" zoomScaleNormal="100" zoomScaleSheetLayoutView="75" workbookViewId="0">
      <selection activeCell="D16" sqref="D1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190284.42796565729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190284.42796565729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666" t="s">
        <v>485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46424.678809523808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>G25</f>
        <v>250146.26304105911</v>
      </c>
      <c r="L25" s="519">
        <f t="shared" si="7"/>
        <v>0</v>
      </c>
      <c r="M25" s="518">
        <f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>G26</f>
        <v>236567.35307267582</v>
      </c>
      <c r="L26" s="519">
        <f t="shared" si="7"/>
        <v>0</v>
      </c>
      <c r="M26" s="518">
        <f>H26</f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215047.88673784363</v>
      </c>
      <c r="H27" s="610">
        <v>215047.88673784363</v>
      </c>
      <c r="I27" s="511">
        <f t="shared" si="0"/>
        <v>0</v>
      </c>
      <c r="J27" s="511"/>
      <c r="K27" s="518">
        <f>G27</f>
        <v>215047.88673784363</v>
      </c>
      <c r="L27" s="519">
        <f t="shared" si="7"/>
        <v>0</v>
      </c>
      <c r="M27" s="518">
        <f>H27</f>
        <v>215047.88673784363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45345.035116279068</v>
      </c>
      <c r="F28" s="608">
        <v>1427878.5825169988</v>
      </c>
      <c r="G28" s="609">
        <v>189755.62532050579</v>
      </c>
      <c r="H28" s="610">
        <v>189755.62532050579</v>
      </c>
      <c r="I28" s="511">
        <f t="shared" si="0"/>
        <v>0</v>
      </c>
      <c r="J28" s="511"/>
      <c r="K28" s="518">
        <f>G28</f>
        <v>189755.62532050579</v>
      </c>
      <c r="L28" s="519">
        <f t="shared" ref="L28" si="10">IF(K28&lt;&gt;0,+G28-K28,0)</f>
        <v>0</v>
      </c>
      <c r="M28" s="518">
        <f>H28</f>
        <v>189755.62532050579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225728.69743600982</v>
      </c>
      <c r="H29" s="610">
        <v>225728.69743600982</v>
      </c>
      <c r="I29" s="511">
        <f t="shared" si="0"/>
        <v>0</v>
      </c>
      <c r="J29" s="511"/>
      <c r="K29" s="518">
        <f>G29</f>
        <v>225728.69743600982</v>
      </c>
      <c r="L29" s="519">
        <f t="shared" ref="L29" si="11">IF(K29&lt;&gt;0,+G29-K29,0)</f>
        <v>0</v>
      </c>
      <c r="M29" s="518">
        <f>H29</f>
        <v>225728.69743600982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23">
        <f>IF(F29+SUM(E$17:E29)=D$10,F29,D$10-SUM(E$17:E29))</f>
        <v>1380321.5944682183</v>
      </c>
      <c r="E30" s="522">
        <f>IF(+I14&lt;F29,I14,D30)</f>
        <v>46424.678809523808</v>
      </c>
      <c r="F30" s="523">
        <f t="shared" ref="F30:F48" si="12">+D30-E30</f>
        <v>1333896.9156586945</v>
      </c>
      <c r="G30" s="524">
        <f t="shared" ref="G30:G72" si="13">+I$12*((D30+F30)/2)+E30</f>
        <v>190284.42796565729</v>
      </c>
      <c r="H30" s="491">
        <f t="shared" ref="H30:H72" si="14">+I$13*((D30+F30)/2)+E30</f>
        <v>190284.42796565729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1333896.9156586945</v>
      </c>
      <c r="E31" s="522">
        <f>IF(+I14&lt;F30,I14,D31)</f>
        <v>46424.678809523808</v>
      </c>
      <c r="F31" s="523">
        <f t="shared" si="12"/>
        <v>1287472.2368491706</v>
      </c>
      <c r="G31" s="524">
        <f t="shared" si="13"/>
        <v>185363.20100970386</v>
      </c>
      <c r="H31" s="491">
        <f t="shared" si="14"/>
        <v>185363.20100970386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1287472.2368491706</v>
      </c>
      <c r="E32" s="522">
        <f>IF(+I14&lt;F31,I14,D32)</f>
        <v>46424.678809523808</v>
      </c>
      <c r="F32" s="523">
        <f t="shared" si="12"/>
        <v>1241047.5580396468</v>
      </c>
      <c r="G32" s="524">
        <f t="shared" si="13"/>
        <v>180441.97405375043</v>
      </c>
      <c r="H32" s="491">
        <f t="shared" si="14"/>
        <v>180441.97405375043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1241047.5580396468</v>
      </c>
      <c r="E33" s="522">
        <f>IF(+I14&lt;F32,I14,D33)</f>
        <v>46424.678809523808</v>
      </c>
      <c r="F33" s="523">
        <f t="shared" si="12"/>
        <v>1194622.879230123</v>
      </c>
      <c r="G33" s="524">
        <f t="shared" si="13"/>
        <v>175520.74709779696</v>
      </c>
      <c r="H33" s="491">
        <f t="shared" si="14"/>
        <v>175520.74709779696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1194622.879230123</v>
      </c>
      <c r="E34" s="522">
        <f>IF(+I14&lt;F33,I14,D34)</f>
        <v>46424.678809523808</v>
      </c>
      <c r="F34" s="523">
        <f t="shared" si="12"/>
        <v>1148198.2004205992</v>
      </c>
      <c r="G34" s="524">
        <f t="shared" si="13"/>
        <v>170599.52014184356</v>
      </c>
      <c r="H34" s="491">
        <f t="shared" si="14"/>
        <v>170599.52014184356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1148198.2004205992</v>
      </c>
      <c r="E35" s="522">
        <f>IF(+I14&lt;F34,I14,D35)</f>
        <v>46424.678809523808</v>
      </c>
      <c r="F35" s="523">
        <f t="shared" si="12"/>
        <v>1101773.5216110754</v>
      </c>
      <c r="G35" s="524">
        <f t="shared" si="13"/>
        <v>165678.29318589013</v>
      </c>
      <c r="H35" s="491">
        <f t="shared" si="14"/>
        <v>165678.29318589013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1101773.5216110754</v>
      </c>
      <c r="E36" s="522">
        <f>IF(+I14&lt;F35,I14,D36)</f>
        <v>46424.678809523808</v>
      </c>
      <c r="F36" s="523">
        <f t="shared" si="12"/>
        <v>1055348.8428015516</v>
      </c>
      <c r="G36" s="524">
        <f t="shared" si="13"/>
        <v>160757.0662299367</v>
      </c>
      <c r="H36" s="491">
        <f t="shared" si="14"/>
        <v>160757.0662299367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1055348.8428015516</v>
      </c>
      <c r="E37" s="522">
        <f>IF(+I14&lt;F36,I14,D37)</f>
        <v>46424.678809523808</v>
      </c>
      <c r="F37" s="523">
        <f t="shared" si="12"/>
        <v>1008924.1639920278</v>
      </c>
      <c r="G37" s="524">
        <f t="shared" si="13"/>
        <v>155835.83927398326</v>
      </c>
      <c r="H37" s="491">
        <f t="shared" si="14"/>
        <v>155835.83927398326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1008924.1639920278</v>
      </c>
      <c r="E38" s="522">
        <f>IF(+I14&lt;F37,I14,D38)</f>
        <v>46424.678809523808</v>
      </c>
      <c r="F38" s="523">
        <f t="shared" si="12"/>
        <v>962499.48518250394</v>
      </c>
      <c r="G38" s="524">
        <f t="shared" si="13"/>
        <v>150914.61231802983</v>
      </c>
      <c r="H38" s="491">
        <f t="shared" si="14"/>
        <v>150914.61231802983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962499.48518250394</v>
      </c>
      <c r="E39" s="522">
        <f>IF(+I14&lt;F38,I14,D39)</f>
        <v>46424.678809523808</v>
      </c>
      <c r="F39" s="523">
        <f t="shared" si="12"/>
        <v>916074.80637298012</v>
      </c>
      <c r="G39" s="524">
        <f t="shared" si="13"/>
        <v>145993.3853620764</v>
      </c>
      <c r="H39" s="491">
        <f t="shared" si="14"/>
        <v>145993.3853620764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916074.80637298012</v>
      </c>
      <c r="E40" s="522">
        <f>IF(+I14&lt;F39,I14,D40)</f>
        <v>46424.678809523808</v>
      </c>
      <c r="F40" s="523">
        <f t="shared" si="12"/>
        <v>869650.12756345631</v>
      </c>
      <c r="G40" s="524">
        <f t="shared" si="13"/>
        <v>141072.15840612297</v>
      </c>
      <c r="H40" s="491">
        <f t="shared" si="14"/>
        <v>141072.15840612297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869650.12756345631</v>
      </c>
      <c r="E41" s="522">
        <f>IF(+I14&lt;F40,I14,D41)</f>
        <v>46424.678809523808</v>
      </c>
      <c r="F41" s="523">
        <f t="shared" si="12"/>
        <v>823225.44875393249</v>
      </c>
      <c r="G41" s="524">
        <f t="shared" si="13"/>
        <v>136150.93145016953</v>
      </c>
      <c r="H41" s="491">
        <f t="shared" si="14"/>
        <v>136150.93145016953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823225.44875393249</v>
      </c>
      <c r="E42" s="522">
        <f>IF(+I14&lt;F41,I14,D42)</f>
        <v>46424.678809523808</v>
      </c>
      <c r="F42" s="523">
        <f t="shared" si="12"/>
        <v>776800.76994440868</v>
      </c>
      <c r="G42" s="524">
        <f t="shared" si="13"/>
        <v>131229.7044942161</v>
      </c>
      <c r="H42" s="491">
        <f t="shared" si="14"/>
        <v>131229.7044942161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776800.76994440868</v>
      </c>
      <c r="E43" s="522">
        <f>IF(+I14&lt;F42,I14,D43)</f>
        <v>46424.678809523808</v>
      </c>
      <c r="F43" s="523">
        <f t="shared" si="12"/>
        <v>730376.09113488486</v>
      </c>
      <c r="G43" s="524">
        <f t="shared" si="13"/>
        <v>126308.4775382627</v>
      </c>
      <c r="H43" s="491">
        <f t="shared" si="14"/>
        <v>126308.4775382627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730376.09113488486</v>
      </c>
      <c r="E44" s="522">
        <f>IF(+I14&lt;F43,I14,D44)</f>
        <v>46424.678809523808</v>
      </c>
      <c r="F44" s="523">
        <f t="shared" si="12"/>
        <v>683951.41232536105</v>
      </c>
      <c r="G44" s="524">
        <f t="shared" si="13"/>
        <v>121387.25058230927</v>
      </c>
      <c r="H44" s="491">
        <f t="shared" si="14"/>
        <v>121387.25058230927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683951.41232536105</v>
      </c>
      <c r="E45" s="522">
        <f>IF(+I14&lt;F44,I14,D45)</f>
        <v>46424.678809523808</v>
      </c>
      <c r="F45" s="523">
        <f t="shared" si="12"/>
        <v>637526.73351583723</v>
      </c>
      <c r="G45" s="524">
        <f t="shared" si="13"/>
        <v>116466.02362635583</v>
      </c>
      <c r="H45" s="491">
        <f t="shared" si="14"/>
        <v>116466.02362635583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637526.73351583723</v>
      </c>
      <c r="E46" s="522">
        <f>IF(+I14&lt;F45,I14,D46)</f>
        <v>46424.678809523808</v>
      </c>
      <c r="F46" s="523">
        <f t="shared" si="12"/>
        <v>591102.05470631341</v>
      </c>
      <c r="G46" s="524">
        <f t="shared" si="13"/>
        <v>111544.7966704024</v>
      </c>
      <c r="H46" s="491">
        <f t="shared" si="14"/>
        <v>111544.7966704024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591102.05470631341</v>
      </c>
      <c r="E47" s="522">
        <f>IF(+I14&lt;F46,I14,D47)</f>
        <v>46424.678809523808</v>
      </c>
      <c r="F47" s="523">
        <f t="shared" si="12"/>
        <v>544677.3758967896</v>
      </c>
      <c r="G47" s="524">
        <f t="shared" si="13"/>
        <v>106623.56971444897</v>
      </c>
      <c r="H47" s="491">
        <f t="shared" si="14"/>
        <v>106623.56971444897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544677.3758967896</v>
      </c>
      <c r="E48" s="522">
        <f>IF(+I14&lt;F47,I14,D48)</f>
        <v>46424.678809523808</v>
      </c>
      <c r="F48" s="523">
        <f t="shared" si="12"/>
        <v>498252.69708726578</v>
      </c>
      <c r="G48" s="524">
        <f t="shared" si="13"/>
        <v>101702.34275849554</v>
      </c>
      <c r="H48" s="491">
        <f t="shared" si="14"/>
        <v>101702.34275849554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498252.69708726578</v>
      </c>
      <c r="E49" s="522">
        <f>IF(+I14&lt;F48,I14,D49)</f>
        <v>46424.678809523808</v>
      </c>
      <c r="F49" s="523">
        <f t="shared" ref="F49:F72" si="15">+D49-E49</f>
        <v>451828.01827774197</v>
      </c>
      <c r="G49" s="524">
        <f t="shared" si="13"/>
        <v>96781.115802542103</v>
      </c>
      <c r="H49" s="491">
        <f t="shared" si="14"/>
        <v>96781.115802542103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451828.01827774197</v>
      </c>
      <c r="E50" s="522">
        <f>IF(+I14&lt;F49,I14,D50)</f>
        <v>46424.678809523808</v>
      </c>
      <c r="F50" s="523">
        <f t="shared" si="15"/>
        <v>405403.33946821815</v>
      </c>
      <c r="G50" s="524">
        <f t="shared" si="13"/>
        <v>91859.88884658867</v>
      </c>
      <c r="H50" s="491">
        <f t="shared" si="14"/>
        <v>91859.88884658867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405403.33946821815</v>
      </c>
      <c r="E51" s="522">
        <f>IF(+I14&lt;F50,I14,D51)</f>
        <v>46424.678809523808</v>
      </c>
      <c r="F51" s="523">
        <f t="shared" si="15"/>
        <v>358978.66065869434</v>
      </c>
      <c r="G51" s="524">
        <f t="shared" si="13"/>
        <v>86938.661890635238</v>
      </c>
      <c r="H51" s="491">
        <f t="shared" si="14"/>
        <v>86938.661890635238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358978.66065869434</v>
      </c>
      <c r="E52" s="522">
        <f>IF(+I14&lt;F51,I14,D52)</f>
        <v>46424.678809523808</v>
      </c>
      <c r="F52" s="523">
        <f t="shared" si="15"/>
        <v>312553.98184917052</v>
      </c>
      <c r="G52" s="524">
        <f t="shared" si="13"/>
        <v>82017.434934681805</v>
      </c>
      <c r="H52" s="491">
        <f t="shared" si="14"/>
        <v>82017.434934681805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312553.98184917052</v>
      </c>
      <c r="E53" s="522">
        <f>IF(+I14&lt;F52,I14,D53)</f>
        <v>46424.678809523808</v>
      </c>
      <c r="F53" s="523">
        <f t="shared" si="15"/>
        <v>266129.30303964671</v>
      </c>
      <c r="G53" s="524">
        <f t="shared" si="13"/>
        <v>77096.207978728373</v>
      </c>
      <c r="H53" s="491">
        <f t="shared" si="14"/>
        <v>77096.207978728373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266129.30303964671</v>
      </c>
      <c r="E54" s="522">
        <f>IF(+I14&lt;F53,I14,D54)</f>
        <v>46424.678809523808</v>
      </c>
      <c r="F54" s="523">
        <f t="shared" si="15"/>
        <v>219704.62423012289</v>
      </c>
      <c r="G54" s="524">
        <f t="shared" si="13"/>
        <v>72174.98102277494</v>
      </c>
      <c r="H54" s="491">
        <f t="shared" si="14"/>
        <v>72174.98102277494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219704.62423012289</v>
      </c>
      <c r="E55" s="522">
        <f>IF(+I14&lt;F54,I14,D55)</f>
        <v>46424.678809523808</v>
      </c>
      <c r="F55" s="523">
        <f t="shared" si="15"/>
        <v>173279.94542059908</v>
      </c>
      <c r="G55" s="524">
        <f t="shared" si="13"/>
        <v>67253.754066821508</v>
      </c>
      <c r="H55" s="491">
        <f t="shared" si="14"/>
        <v>67253.754066821508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173279.94542059908</v>
      </c>
      <c r="E56" s="522">
        <f>IF(+I14&lt;F55,I14,D56)</f>
        <v>46424.678809523808</v>
      </c>
      <c r="F56" s="523">
        <f t="shared" si="15"/>
        <v>126855.26661107526</v>
      </c>
      <c r="G56" s="524">
        <f t="shared" si="13"/>
        <v>62332.527110868083</v>
      </c>
      <c r="H56" s="491">
        <f t="shared" si="14"/>
        <v>62332.527110868083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126855.26661107526</v>
      </c>
      <c r="E57" s="522">
        <f>IF(+I14&lt;F56,I14,D57)</f>
        <v>46424.678809523808</v>
      </c>
      <c r="F57" s="523">
        <f t="shared" si="15"/>
        <v>80430.587801551446</v>
      </c>
      <c r="G57" s="524">
        <f t="shared" si="13"/>
        <v>57411.300154914657</v>
      </c>
      <c r="H57" s="491">
        <f t="shared" si="14"/>
        <v>57411.300154914657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80430.587801551446</v>
      </c>
      <c r="E58" s="522">
        <f>IF(+I14&lt;F57,I14,D58)</f>
        <v>46424.678809523808</v>
      </c>
      <c r="F58" s="523">
        <f t="shared" si="15"/>
        <v>34005.908992027638</v>
      </c>
      <c r="G58" s="524">
        <f t="shared" si="13"/>
        <v>52490.073198961225</v>
      </c>
      <c r="H58" s="491">
        <f t="shared" si="14"/>
        <v>52490.073198961225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34005.908992027638</v>
      </c>
      <c r="E59" s="522">
        <f>IF(+I14&lt;F58,I14,D59)</f>
        <v>34005.908992027638</v>
      </c>
      <c r="F59" s="523">
        <f t="shared" si="15"/>
        <v>0</v>
      </c>
      <c r="G59" s="524">
        <f t="shared" si="13"/>
        <v>35808.299447757992</v>
      </c>
      <c r="H59" s="491">
        <f t="shared" si="14"/>
        <v>35808.299447757992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1949836.51</v>
      </c>
      <c r="F73" s="375"/>
      <c r="G73" s="375">
        <f>SUM(G17:G72)</f>
        <v>6798173.5959370453</v>
      </c>
      <c r="H73" s="375">
        <f>SUM(H17:H72)</f>
        <v>6798173.5959370453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189755.62532050579</v>
      </c>
      <c r="N87" s="546">
        <f>IF(J92&lt;D11,0,VLOOKUP(J92,C17:O72,11))</f>
        <v>189755.62532050579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199526.74471129151</v>
      </c>
      <c r="N88" s="550">
        <f>IF(J92&lt;D11,0,VLOOKUP(J92,C99:P154,7))</f>
        <v>199526.74471129151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9771.1193907857232</v>
      </c>
      <c r="N89" s="555">
        <f>+N88-N87</f>
        <v>9771.1193907857232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45345.035116279068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20">+I99-H99</f>
        <v>0</v>
      </c>
      <c r="K99" s="514"/>
      <c r="L99" s="512">
        <v>119814</v>
      </c>
      <c r="M99" s="513">
        <f t="shared" ref="M99:M130" si="21">IF(L99&lt;&gt;0,+H99-L99,0)</f>
        <v>0</v>
      </c>
      <c r="N99" s="512">
        <v>119814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20"/>
        <v>0</v>
      </c>
      <c r="K100" s="514"/>
      <c r="L100" s="518">
        <f t="shared" ref="L100:L105" si="24">H100</f>
        <v>327269.44030165928</v>
      </c>
      <c r="M100" s="519">
        <f t="shared" si="21"/>
        <v>0</v>
      </c>
      <c r="N100" s="518">
        <f t="shared" ref="N100:N105" si="25">I100</f>
        <v>327269.44030165928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20"/>
        <v>0</v>
      </c>
      <c r="K101" s="514"/>
      <c r="L101" s="518">
        <f t="shared" si="24"/>
        <v>354150.48973333737</v>
      </c>
      <c r="M101" s="519">
        <f t="shared" si="21"/>
        <v>0</v>
      </c>
      <c r="N101" s="518">
        <f t="shared" si="25"/>
        <v>354150.48973333737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20"/>
        <v>0</v>
      </c>
      <c r="K102" s="514"/>
      <c r="L102" s="518">
        <f t="shared" si="24"/>
        <v>318639.77382654941</v>
      </c>
      <c r="M102" s="519">
        <f t="shared" si="21"/>
        <v>0</v>
      </c>
      <c r="N102" s="518">
        <f t="shared" si="25"/>
        <v>318639.77382654941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20"/>
        <v>0</v>
      </c>
      <c r="K103" s="514"/>
      <c r="L103" s="518">
        <f t="shared" si="24"/>
        <v>305968.60569385614</v>
      </c>
      <c r="M103" s="519">
        <f t="shared" si="21"/>
        <v>0</v>
      </c>
      <c r="N103" s="518">
        <f t="shared" si="25"/>
        <v>305968.60569385614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24"/>
        <v>278765.62951624766</v>
      </c>
      <c r="M104" s="519">
        <f t="shared" ref="M104:M109" si="27">IF(L104&lt;&gt;0,+H104-L104,0)</f>
        <v>0</v>
      </c>
      <c r="N104" s="518">
        <f t="shared" si="25"/>
        <v>278765.62951624766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24"/>
        <v>273540.36469294201</v>
      </c>
      <c r="M105" s="519">
        <f t="shared" si="27"/>
        <v>0</v>
      </c>
      <c r="N105" s="518">
        <f t="shared" si="25"/>
        <v>273540.36469294201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20"/>
        <v>0</v>
      </c>
      <c r="K106" s="514"/>
      <c r="L106" s="518">
        <f>H106</f>
        <v>260481.11000678584</v>
      </c>
      <c r="M106" s="519">
        <f t="shared" si="27"/>
        <v>0</v>
      </c>
      <c r="N106" s="518">
        <f>I106</f>
        <v>260481.11000678584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20"/>
        <v>0</v>
      </c>
      <c r="K107" s="514"/>
      <c r="L107" s="518">
        <f>H107</f>
        <v>245748.17532364058</v>
      </c>
      <c r="M107" s="519">
        <f t="shared" si="27"/>
        <v>0</v>
      </c>
      <c r="N107" s="518">
        <f>I107</f>
        <v>245748.17532364058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20"/>
        <v>0</v>
      </c>
      <c r="K108" s="514"/>
      <c r="L108" s="518">
        <f>H108</f>
        <v>232605.71494726205</v>
      </c>
      <c r="M108" s="519">
        <f t="shared" si="27"/>
        <v>0</v>
      </c>
      <c r="N108" s="518">
        <f>I108</f>
        <v>232605.71494726205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20"/>
        <v>0</v>
      </c>
      <c r="K109" s="514"/>
      <c r="L109" s="518">
        <f>H109</f>
        <v>203383.67510232344</v>
      </c>
      <c r="M109" s="519">
        <f t="shared" si="27"/>
        <v>0</v>
      </c>
      <c r="N109" s="518">
        <f>I109</f>
        <v>203383.67510232344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374">
        <f>IF(F109+SUM(E$99:E109)=D$92,F109,D$92-SUM(E$99:E109))</f>
        <v>1463077.2480630106</v>
      </c>
      <c r="E110" s="522">
        <f>IF(+J96&lt;F109,J96,D110)</f>
        <v>45345.035116279068</v>
      </c>
      <c r="F110" s="523">
        <f t="shared" ref="F110:F130" si="30">+D110-E110</f>
        <v>1417732.2129467316</v>
      </c>
      <c r="G110" s="523">
        <f t="shared" ref="G110:G130" si="31">+(F110+D110)/2</f>
        <v>1440404.7305048711</v>
      </c>
      <c r="H110" s="526">
        <f>+J$94*G110+E110</f>
        <v>199526.74471129151</v>
      </c>
      <c r="I110" s="577">
        <f>+J$95*G110+E110</f>
        <v>199526.74471129151</v>
      </c>
      <c r="J110" s="514">
        <f t="shared" si="20"/>
        <v>0</v>
      </c>
      <c r="K110" s="514"/>
      <c r="L110" s="525"/>
      <c r="M110" s="514">
        <f t="shared" si="21"/>
        <v>0</v>
      </c>
      <c r="N110" s="525"/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1417732.2129467316</v>
      </c>
      <c r="E111" s="522">
        <f>IF(+J96&lt;F110,J96,D111)</f>
        <v>45345.035116279068</v>
      </c>
      <c r="F111" s="523">
        <f t="shared" si="30"/>
        <v>1372387.1778304526</v>
      </c>
      <c r="G111" s="523">
        <f t="shared" si="31"/>
        <v>1395059.6953885921</v>
      </c>
      <c r="H111" s="526">
        <f>+J$94*G111+E111</f>
        <v>194672.98736947603</v>
      </c>
      <c r="I111" s="577">
        <f>+J$95*G111+E111</f>
        <v>194672.98736947603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1372387.1778304526</v>
      </c>
      <c r="E112" s="522">
        <f>IF(+J96&lt;F111,J96,D112)</f>
        <v>45345.035116279068</v>
      </c>
      <c r="F112" s="523">
        <f t="shared" si="30"/>
        <v>1327042.1427141735</v>
      </c>
      <c r="G112" s="523">
        <f t="shared" si="31"/>
        <v>1349714.660272313</v>
      </c>
      <c r="H112" s="526">
        <f>+J$94*G112+E112</f>
        <v>189819.23002766055</v>
      </c>
      <c r="I112" s="577">
        <f>+J$95*G112+E112</f>
        <v>189819.23002766055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1327042.1427141735</v>
      </c>
      <c r="E113" s="522">
        <f>IF(+J96&lt;F112,J96,D113)</f>
        <v>45345.035116279068</v>
      </c>
      <c r="F113" s="523">
        <f t="shared" si="30"/>
        <v>1281697.1075978945</v>
      </c>
      <c r="G113" s="523">
        <f t="shared" si="31"/>
        <v>1304369.625156034</v>
      </c>
      <c r="H113" s="526">
        <f t="shared" ref="H113:H154" si="32">+J$94*G113+E113</f>
        <v>184965.47268584507</v>
      </c>
      <c r="I113" s="577">
        <f t="shared" ref="I113:I154" si="33">+J$95*G113+E113</f>
        <v>184965.47268584507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1281697.1075978945</v>
      </c>
      <c r="E114" s="522">
        <f>IF(+J96&lt;F113,J96,D114)</f>
        <v>45345.035116279068</v>
      </c>
      <c r="F114" s="523">
        <f t="shared" si="30"/>
        <v>1236352.0724816155</v>
      </c>
      <c r="G114" s="523">
        <f t="shared" si="31"/>
        <v>1259024.590039755</v>
      </c>
      <c r="H114" s="526">
        <f t="shared" si="32"/>
        <v>180111.71534402957</v>
      </c>
      <c r="I114" s="577">
        <f t="shared" si="33"/>
        <v>180111.71534402957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1236352.0724816155</v>
      </c>
      <c r="E115" s="522">
        <f>IF(+J96&lt;F114,J96,D115)</f>
        <v>45345.035116279068</v>
      </c>
      <c r="F115" s="523">
        <f t="shared" si="30"/>
        <v>1191007.0373653364</v>
      </c>
      <c r="G115" s="523">
        <f t="shared" si="31"/>
        <v>1213679.554923476</v>
      </c>
      <c r="H115" s="526">
        <f t="shared" si="32"/>
        <v>175257.95800221409</v>
      </c>
      <c r="I115" s="577">
        <f t="shared" si="33"/>
        <v>175257.95800221409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1191007.0373653364</v>
      </c>
      <c r="E116" s="522">
        <f>IF(+J96&lt;F115,J96,D116)</f>
        <v>45345.035116279068</v>
      </c>
      <c r="F116" s="523">
        <f t="shared" si="30"/>
        <v>1145662.0022490574</v>
      </c>
      <c r="G116" s="523">
        <f t="shared" si="31"/>
        <v>1168334.5198071969</v>
      </c>
      <c r="H116" s="526">
        <f t="shared" si="32"/>
        <v>170404.20066039861</v>
      </c>
      <c r="I116" s="577">
        <f t="shared" si="33"/>
        <v>170404.20066039861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1145662.0022490574</v>
      </c>
      <c r="E117" s="522">
        <f>IF(+J96&lt;F116,J96,D117)</f>
        <v>45345.035116279068</v>
      </c>
      <c r="F117" s="523">
        <f t="shared" si="30"/>
        <v>1100316.9671327784</v>
      </c>
      <c r="G117" s="523">
        <f t="shared" si="31"/>
        <v>1122989.4846909179</v>
      </c>
      <c r="H117" s="526">
        <f t="shared" si="32"/>
        <v>165550.44331858313</v>
      </c>
      <c r="I117" s="577">
        <f t="shared" si="33"/>
        <v>165550.44331858313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1100316.9671327784</v>
      </c>
      <c r="E118" s="522">
        <f>IF(+J96&lt;F117,J96,D118)</f>
        <v>45345.035116279068</v>
      </c>
      <c r="F118" s="523">
        <f t="shared" si="30"/>
        <v>1054971.9320164993</v>
      </c>
      <c r="G118" s="523">
        <f t="shared" si="31"/>
        <v>1077644.4495746389</v>
      </c>
      <c r="H118" s="526">
        <f t="shared" si="32"/>
        <v>160696.68597676762</v>
      </c>
      <c r="I118" s="577">
        <f t="shared" si="33"/>
        <v>160696.68597676762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1054971.9320164993</v>
      </c>
      <c r="E119" s="522">
        <f>IF(+J96&lt;F118,J96,D119)</f>
        <v>45345.035116279068</v>
      </c>
      <c r="F119" s="523">
        <f t="shared" si="30"/>
        <v>1009626.8969002203</v>
      </c>
      <c r="G119" s="523">
        <f t="shared" si="31"/>
        <v>1032299.4144583598</v>
      </c>
      <c r="H119" s="526">
        <f t="shared" si="32"/>
        <v>155842.92863495214</v>
      </c>
      <c r="I119" s="577">
        <f t="shared" si="33"/>
        <v>155842.92863495214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1009626.8969002203</v>
      </c>
      <c r="E120" s="522">
        <f>IF(+J96&lt;F119,J96,D120)</f>
        <v>45345.035116279068</v>
      </c>
      <c r="F120" s="523">
        <f t="shared" si="30"/>
        <v>964281.86178394128</v>
      </c>
      <c r="G120" s="523">
        <f t="shared" si="31"/>
        <v>986954.37934208079</v>
      </c>
      <c r="H120" s="526">
        <f t="shared" si="32"/>
        <v>150989.17129313666</v>
      </c>
      <c r="I120" s="577">
        <f t="shared" si="33"/>
        <v>150989.17129313666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964281.86178394128</v>
      </c>
      <c r="E121" s="522">
        <f>IF(+J96&lt;F120,J96,D121)</f>
        <v>45345.035116279068</v>
      </c>
      <c r="F121" s="523">
        <f t="shared" si="30"/>
        <v>918936.82666766224</v>
      </c>
      <c r="G121" s="523">
        <f t="shared" si="31"/>
        <v>941609.34422580176</v>
      </c>
      <c r="H121" s="526">
        <f t="shared" si="32"/>
        <v>146135.41395132118</v>
      </c>
      <c r="I121" s="577">
        <f t="shared" si="33"/>
        <v>146135.41395132118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918936.82666766224</v>
      </c>
      <c r="E122" s="522">
        <f>IF(+J96&lt;F121,J96,D122)</f>
        <v>45345.035116279068</v>
      </c>
      <c r="F122" s="523">
        <f t="shared" si="30"/>
        <v>873591.79155138321</v>
      </c>
      <c r="G122" s="523">
        <f t="shared" si="31"/>
        <v>896264.30910952273</v>
      </c>
      <c r="H122" s="526">
        <f t="shared" si="32"/>
        <v>141281.65660950568</v>
      </c>
      <c r="I122" s="577">
        <f t="shared" si="33"/>
        <v>141281.65660950568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873591.79155138321</v>
      </c>
      <c r="E123" s="522">
        <f>IF(+J96&lt;F122,J96,D123)</f>
        <v>45345.035116279068</v>
      </c>
      <c r="F123" s="523">
        <f t="shared" si="30"/>
        <v>828246.75643510418</v>
      </c>
      <c r="G123" s="523">
        <f t="shared" si="31"/>
        <v>850919.2739932437</v>
      </c>
      <c r="H123" s="526">
        <f t="shared" si="32"/>
        <v>136427.8992676902</v>
      </c>
      <c r="I123" s="577">
        <f t="shared" si="33"/>
        <v>136427.8992676902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828246.75643510418</v>
      </c>
      <c r="E124" s="522">
        <f>IF(+J96&lt;F123,J96,D124)</f>
        <v>45345.035116279068</v>
      </c>
      <c r="F124" s="523">
        <f t="shared" si="30"/>
        <v>782901.72131882515</v>
      </c>
      <c r="G124" s="523">
        <f t="shared" si="31"/>
        <v>805574.23887696466</v>
      </c>
      <c r="H124" s="526">
        <f t="shared" si="32"/>
        <v>131574.14192587472</v>
      </c>
      <c r="I124" s="577">
        <f t="shared" si="33"/>
        <v>131574.14192587472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782901.72131882515</v>
      </c>
      <c r="E125" s="522">
        <f>IF(+J96&lt;F124,J96,D125)</f>
        <v>45345.035116279068</v>
      </c>
      <c r="F125" s="523">
        <f t="shared" si="30"/>
        <v>737556.68620254612</v>
      </c>
      <c r="G125" s="523">
        <f t="shared" si="31"/>
        <v>760229.20376068563</v>
      </c>
      <c r="H125" s="526">
        <f t="shared" si="32"/>
        <v>126720.38458405924</v>
      </c>
      <c r="I125" s="577">
        <f t="shared" si="33"/>
        <v>126720.38458405924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737556.68620254612</v>
      </c>
      <c r="E126" s="522">
        <f>IF(+J96&lt;F125,J96,D126)</f>
        <v>45345.035116279068</v>
      </c>
      <c r="F126" s="523">
        <f t="shared" si="30"/>
        <v>692211.65108626708</v>
      </c>
      <c r="G126" s="523">
        <f t="shared" si="31"/>
        <v>714884.1686444066</v>
      </c>
      <c r="H126" s="526">
        <f t="shared" si="32"/>
        <v>121866.62724224373</v>
      </c>
      <c r="I126" s="577">
        <f t="shared" si="33"/>
        <v>121866.62724224373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692211.65108626708</v>
      </c>
      <c r="E127" s="522">
        <f>IF(+J96&lt;F126,J96,D127)</f>
        <v>45345.035116279068</v>
      </c>
      <c r="F127" s="523">
        <f t="shared" si="30"/>
        <v>646866.61596998805</v>
      </c>
      <c r="G127" s="523">
        <f t="shared" si="31"/>
        <v>669539.13352812757</v>
      </c>
      <c r="H127" s="526">
        <f t="shared" si="32"/>
        <v>117012.86990042825</v>
      </c>
      <c r="I127" s="577">
        <f t="shared" si="33"/>
        <v>117012.86990042825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646866.61596998805</v>
      </c>
      <c r="E128" s="522">
        <f>IF(+J96&lt;F127,J96,D128)</f>
        <v>45345.035116279068</v>
      </c>
      <c r="F128" s="523">
        <f t="shared" si="30"/>
        <v>601521.58085370902</v>
      </c>
      <c r="G128" s="523">
        <f t="shared" si="31"/>
        <v>624194.09841184854</v>
      </c>
      <c r="H128" s="526">
        <f t="shared" si="32"/>
        <v>112159.11255861277</v>
      </c>
      <c r="I128" s="577">
        <f t="shared" si="33"/>
        <v>112159.11255861277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601521.58085370902</v>
      </c>
      <c r="E129" s="522">
        <f>IF(+J96&lt;F128,J96,D129)</f>
        <v>45345.035116279068</v>
      </c>
      <c r="F129" s="523">
        <f t="shared" si="30"/>
        <v>556176.54573742999</v>
      </c>
      <c r="G129" s="523">
        <f t="shared" si="31"/>
        <v>578849.0632955695</v>
      </c>
      <c r="H129" s="526">
        <f t="shared" si="32"/>
        <v>107305.35521679728</v>
      </c>
      <c r="I129" s="577">
        <f t="shared" si="33"/>
        <v>107305.35521679728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556176.54573742999</v>
      </c>
      <c r="E130" s="522">
        <f>IF(+J96&lt;F129,J96,D130)</f>
        <v>45345.035116279068</v>
      </c>
      <c r="F130" s="523">
        <f t="shared" si="30"/>
        <v>510831.5106211509</v>
      </c>
      <c r="G130" s="523">
        <f t="shared" si="31"/>
        <v>533504.02817929047</v>
      </c>
      <c r="H130" s="526">
        <f t="shared" si="32"/>
        <v>102451.59787498179</v>
      </c>
      <c r="I130" s="577">
        <f t="shared" si="33"/>
        <v>102451.59787498179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510831.5106211509</v>
      </c>
      <c r="E131" s="522">
        <f>IF(+J96&lt;F130,J96,D131)</f>
        <v>45345.035116279068</v>
      </c>
      <c r="F131" s="523">
        <f t="shared" ref="F131:F154" si="34">+D131-E131</f>
        <v>465486.47550487181</v>
      </c>
      <c r="G131" s="523">
        <f t="shared" ref="G131:G154" si="35">+(F131+D131)/2</f>
        <v>488158.99306301132</v>
      </c>
      <c r="H131" s="526">
        <f t="shared" si="32"/>
        <v>97597.840533166294</v>
      </c>
      <c r="I131" s="577">
        <f t="shared" si="33"/>
        <v>97597.840533166294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465486.47550487181</v>
      </c>
      <c r="E132" s="522">
        <f>IF(+J96&lt;F131,J96,D132)</f>
        <v>45345.035116279068</v>
      </c>
      <c r="F132" s="523">
        <f t="shared" si="34"/>
        <v>420141.44038859272</v>
      </c>
      <c r="G132" s="523">
        <f t="shared" si="35"/>
        <v>442813.95794673229</v>
      </c>
      <c r="H132" s="526">
        <f t="shared" si="32"/>
        <v>92744.083191350801</v>
      </c>
      <c r="I132" s="577">
        <f t="shared" si="33"/>
        <v>92744.083191350801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420141.44038859272</v>
      </c>
      <c r="E133" s="522">
        <f>IF(+J96&lt;F132,J96,D133)</f>
        <v>45345.035116279068</v>
      </c>
      <c r="F133" s="523">
        <f t="shared" si="34"/>
        <v>374796.40527231363</v>
      </c>
      <c r="G133" s="523">
        <f t="shared" si="35"/>
        <v>397468.92283045314</v>
      </c>
      <c r="H133" s="526">
        <f t="shared" si="32"/>
        <v>87890.325849535307</v>
      </c>
      <c r="I133" s="577">
        <f t="shared" si="33"/>
        <v>87890.325849535307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374796.40527231363</v>
      </c>
      <c r="E134" s="522">
        <f>IF(+J96&lt;F133,J96,D134)</f>
        <v>45345.035116279068</v>
      </c>
      <c r="F134" s="523">
        <f t="shared" si="34"/>
        <v>329451.37015603454</v>
      </c>
      <c r="G134" s="523">
        <f t="shared" si="35"/>
        <v>352123.88771417411</v>
      </c>
      <c r="H134" s="526">
        <f t="shared" si="32"/>
        <v>83036.568507719814</v>
      </c>
      <c r="I134" s="577">
        <f t="shared" si="33"/>
        <v>83036.568507719814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329451.37015603454</v>
      </c>
      <c r="E135" s="522">
        <f>IF(+J96&lt;F134,J96,D135)</f>
        <v>45345.035116279068</v>
      </c>
      <c r="F135" s="523">
        <f t="shared" si="34"/>
        <v>284106.33503975545</v>
      </c>
      <c r="G135" s="523">
        <f t="shared" si="35"/>
        <v>306778.85259789496</v>
      </c>
      <c r="H135" s="526">
        <f t="shared" si="32"/>
        <v>78182.811165904321</v>
      </c>
      <c r="I135" s="577">
        <f t="shared" si="33"/>
        <v>78182.811165904321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284106.33503975545</v>
      </c>
      <c r="E136" s="522">
        <f>IF(+J96&lt;F135,J96,D136)</f>
        <v>45345.035116279068</v>
      </c>
      <c r="F136" s="523">
        <f t="shared" si="34"/>
        <v>238761.29992347638</v>
      </c>
      <c r="G136" s="523">
        <f t="shared" si="35"/>
        <v>261433.81748161593</v>
      </c>
      <c r="H136" s="526">
        <f t="shared" si="32"/>
        <v>73329.053824088827</v>
      </c>
      <c r="I136" s="577">
        <f t="shared" si="33"/>
        <v>73329.053824088827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238761.29992347638</v>
      </c>
      <c r="E137" s="522">
        <f>IF(+J96&lt;F136,J96,D137)</f>
        <v>45345.035116279068</v>
      </c>
      <c r="F137" s="523">
        <f t="shared" si="34"/>
        <v>193416.26480719732</v>
      </c>
      <c r="G137" s="523">
        <f t="shared" si="35"/>
        <v>216088.78236533684</v>
      </c>
      <c r="H137" s="526">
        <f t="shared" si="32"/>
        <v>68475.296482273348</v>
      </c>
      <c r="I137" s="577">
        <f t="shared" si="33"/>
        <v>68475.296482273348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193416.26480719732</v>
      </c>
      <c r="E138" s="522">
        <f>IF(+J96&lt;F137,J96,D138)</f>
        <v>45345.035116279068</v>
      </c>
      <c r="F138" s="523">
        <f t="shared" si="34"/>
        <v>148071.22969091826</v>
      </c>
      <c r="G138" s="523">
        <f t="shared" si="35"/>
        <v>170743.74724905781</v>
      </c>
      <c r="H138" s="526">
        <f t="shared" si="32"/>
        <v>63621.539140457855</v>
      </c>
      <c r="I138" s="577">
        <f t="shared" si="33"/>
        <v>63621.539140457855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2048</v>
      </c>
      <c r="D139" s="374">
        <f>IF(F138+SUM(E$99:E138)=D$92,F138,D$92-SUM(E$99:E138))</f>
        <v>148071.22969091826</v>
      </c>
      <c r="E139" s="522">
        <f>IF(+J96&lt;F138,J96,D139)</f>
        <v>45345.035116279068</v>
      </c>
      <c r="F139" s="523">
        <f t="shared" si="34"/>
        <v>102726.1945746392</v>
      </c>
      <c r="G139" s="523">
        <f t="shared" si="35"/>
        <v>125398.71213277873</v>
      </c>
      <c r="H139" s="526">
        <f t="shared" si="32"/>
        <v>58767.781798642362</v>
      </c>
      <c r="I139" s="577">
        <f t="shared" si="33"/>
        <v>58767.781798642362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102726.1945746392</v>
      </c>
      <c r="E140" s="522">
        <f>IF(+J96&lt;F139,J96,D140)</f>
        <v>45345.035116279068</v>
      </c>
      <c r="F140" s="523">
        <f t="shared" si="34"/>
        <v>57381.159458360133</v>
      </c>
      <c r="G140" s="523">
        <f t="shared" si="35"/>
        <v>80053.677016499671</v>
      </c>
      <c r="H140" s="526">
        <f t="shared" si="32"/>
        <v>53914.024456826875</v>
      </c>
      <c r="I140" s="577">
        <f t="shared" si="33"/>
        <v>53914.024456826875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57381.159458360133</v>
      </c>
      <c r="E141" s="522">
        <f>IF(+J96&lt;F140,J96,D141)</f>
        <v>45345.035116279068</v>
      </c>
      <c r="F141" s="523">
        <f t="shared" si="34"/>
        <v>12036.124342081064</v>
      </c>
      <c r="G141" s="523">
        <f t="shared" si="35"/>
        <v>34708.641900220595</v>
      </c>
      <c r="H141" s="526">
        <f t="shared" si="32"/>
        <v>49060.267115011382</v>
      </c>
      <c r="I141" s="577">
        <f t="shared" si="33"/>
        <v>49060.267115011382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12036.124342081064</v>
      </c>
      <c r="E142" s="522">
        <f>IF(+J96&lt;F141,J96,D142)</f>
        <v>12036.124342081064</v>
      </c>
      <c r="F142" s="523">
        <f t="shared" si="34"/>
        <v>0</v>
      </c>
      <c r="G142" s="523">
        <f t="shared" si="35"/>
        <v>6018.0621710405321</v>
      </c>
      <c r="H142" s="526">
        <f t="shared" si="32"/>
        <v>12680.301005993349</v>
      </c>
      <c r="I142" s="577">
        <f t="shared" si="33"/>
        <v>12680.301005993349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1949836.5099999998</v>
      </c>
      <c r="F155" s="375"/>
      <c r="G155" s="375"/>
      <c r="H155" s="375">
        <f>SUM(H99:H154)</f>
        <v>6910439.4693714436</v>
      </c>
      <c r="I155" s="375">
        <f>SUM(I99:I154)</f>
        <v>6910439.4693714436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view="pageBreakPreview" zoomScale="72" zoomScaleNormal="100" zoomScaleSheetLayoutView="72" workbookViewId="0">
      <selection activeCell="E25" sqref="E2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view="pageBreakPreview" zoomScale="75" zoomScaleNormal="100" zoomScaleSheetLayoutView="75" workbookViewId="0">
      <selection activeCell="B6" sqref="B6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437304.22107294126</v>
      </c>
      <c r="P5" s="1"/>
    </row>
    <row r="6" spans="1:17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437304.22107294126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666" t="s">
        <v>476</v>
      </c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4480167.62</v>
      </c>
      <c r="E10" s="12" t="s">
        <v>52</v>
      </c>
      <c r="F10" s="42"/>
      <c r="G10" s="45"/>
      <c r="H10" s="45"/>
      <c r="I10" s="46">
        <f>+SWE.WS.F.BPU.ATRR.Projected!L19</f>
        <v>2021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SWE.WS.F.BPU.ATRR.Projected!$F$81</f>
        <v>0.10600454504262209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0.10600454504262209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106670.65761904762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 ht="12.5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 ht="12.5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 ht="12.5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>G25</f>
        <v>574868.91696308763</v>
      </c>
      <c r="L25" s="132">
        <f t="shared" si="7"/>
        <v>0</v>
      </c>
      <c r="M25" s="133">
        <f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 ht="12.5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>G26</f>
        <v>543663.50120193616</v>
      </c>
      <c r="L26" s="132">
        <f t="shared" si="7"/>
        <v>0</v>
      </c>
      <c r="M26" s="133">
        <f>H26</f>
        <v>543663.50120193616</v>
      </c>
      <c r="N26" s="69">
        <f t="shared" si="8"/>
        <v>0</v>
      </c>
      <c r="O26" s="69">
        <f t="shared" si="9"/>
        <v>0</v>
      </c>
      <c r="P26" s="4"/>
    </row>
    <row r="27" spans="2:16" ht="12.5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494208.29019330326</v>
      </c>
      <c r="H27" s="172">
        <v>494208.29019330326</v>
      </c>
      <c r="I27" s="67">
        <f t="shared" si="0"/>
        <v>0</v>
      </c>
      <c r="J27" s="67"/>
      <c r="K27" s="133">
        <f>G27</f>
        <v>494208.29019330326</v>
      </c>
      <c r="L27" s="132">
        <f t="shared" si="7"/>
        <v>0</v>
      </c>
      <c r="M27" s="133">
        <f>H27</f>
        <v>494208.29019330326</v>
      </c>
      <c r="N27" s="69">
        <f t="shared" si="8"/>
        <v>0</v>
      </c>
      <c r="O27" s="69">
        <f t="shared" si="9"/>
        <v>0</v>
      </c>
      <c r="P27" s="4"/>
    </row>
    <row r="28" spans="2:16" ht="12.5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104189.94465116279</v>
      </c>
      <c r="F28" s="173">
        <v>3281658.5327564809</v>
      </c>
      <c r="G28" s="174">
        <v>436084.01666239509</v>
      </c>
      <c r="H28" s="172">
        <v>436084.01666239509</v>
      </c>
      <c r="I28" s="67">
        <f t="shared" si="0"/>
        <v>0</v>
      </c>
      <c r="J28" s="67"/>
      <c r="K28" s="133">
        <f>G28</f>
        <v>436084.01666239509</v>
      </c>
      <c r="L28" s="132">
        <f t="shared" ref="L28" si="10">IF(K28&lt;&gt;0,+G28-K28,0)</f>
        <v>0</v>
      </c>
      <c r="M28" s="133">
        <f>H28</f>
        <v>436084.01666239509</v>
      </c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6"/>
        <v>IU</v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518761.93012259231</v>
      </c>
      <c r="H29" s="172">
        <v>518761.93012259231</v>
      </c>
      <c r="I29" s="67">
        <f t="shared" si="0"/>
        <v>0</v>
      </c>
      <c r="J29" s="67"/>
      <c r="K29" s="133">
        <f>G29</f>
        <v>518761.93012259231</v>
      </c>
      <c r="L29" s="132">
        <f t="shared" ref="L29" si="11">IF(K29&lt;&gt;0,+G29-K29,0)</f>
        <v>0</v>
      </c>
      <c r="M29" s="133">
        <f>H29</f>
        <v>518761.93012259231</v>
      </c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6"/>
        <v>IU</v>
      </c>
      <c r="C30" s="64">
        <f>IF(D11="","-",+C29+1)</f>
        <v>2021</v>
      </c>
      <c r="D30" s="70">
        <f>IF(F29+SUM(E$17:E29)=D$10,F29,D$10-SUM(E$17:E29))</f>
        <v>3172386.1517808703</v>
      </c>
      <c r="E30" s="71">
        <f>IF(+I14&lt;F29,I14,D30)</f>
        <v>106670.65761904762</v>
      </c>
      <c r="F30" s="70">
        <f t="shared" ref="F30:F48" si="12">+D30-E30</f>
        <v>3065715.4941618228</v>
      </c>
      <c r="G30" s="72">
        <f t="shared" ref="G30:G72" si="13">+I$12*((D30+F30)/2)+E30</f>
        <v>437304.22107294126</v>
      </c>
      <c r="H30" s="53">
        <f t="shared" ref="H30:H72" si="14">+I$13*((D30+F30)/2)+E30</f>
        <v>437304.22107294126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6"/>
        <v/>
      </c>
      <c r="C31" s="64">
        <f>IF(D11="","-",+C30+1)</f>
        <v>2022</v>
      </c>
      <c r="D31" s="70">
        <f>IF(F30+SUM(E$17:E30)=D$10,F30,D$10-SUM(E$17:E30))</f>
        <v>3065715.4941618228</v>
      </c>
      <c r="E31" s="71">
        <f>IF(+I14&lt;F30,I14,D31)</f>
        <v>106670.65761904762</v>
      </c>
      <c r="F31" s="70">
        <f t="shared" si="12"/>
        <v>2959044.8365427754</v>
      </c>
      <c r="G31" s="72">
        <f t="shared" si="13"/>
        <v>425996.64654263679</v>
      </c>
      <c r="H31" s="53">
        <f t="shared" si="14"/>
        <v>425996.64654263679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6"/>
        <v/>
      </c>
      <c r="C32" s="64">
        <f>IF(D11="","-",+C31+1)</f>
        <v>2023</v>
      </c>
      <c r="D32" s="70">
        <f>IF(F31+SUM(E$17:E31)=D$10,F31,D$10-SUM(E$17:E31))</f>
        <v>2959044.8365427754</v>
      </c>
      <c r="E32" s="71">
        <f>IF(+I14&lt;F31,I14,D32)</f>
        <v>106670.65761904762</v>
      </c>
      <c r="F32" s="70">
        <f t="shared" si="12"/>
        <v>2852374.1789237279</v>
      </c>
      <c r="G32" s="72">
        <f t="shared" si="13"/>
        <v>414689.07201233238</v>
      </c>
      <c r="H32" s="53">
        <f t="shared" si="14"/>
        <v>414689.07201233238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2852374.1789237279</v>
      </c>
      <c r="E33" s="71">
        <f>IF(+I14&lt;F32,I14,D33)</f>
        <v>106670.65761904762</v>
      </c>
      <c r="F33" s="70">
        <f t="shared" si="12"/>
        <v>2745703.5213046805</v>
      </c>
      <c r="G33" s="72">
        <f t="shared" si="13"/>
        <v>403381.49748202792</v>
      </c>
      <c r="H33" s="53">
        <f t="shared" si="14"/>
        <v>403381.49748202792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2745703.5213046805</v>
      </c>
      <c r="E34" s="71">
        <f>IF(+I14&lt;F33,I14,D34)</f>
        <v>106670.65761904762</v>
      </c>
      <c r="F34" s="70">
        <f t="shared" si="12"/>
        <v>2639032.8636856331</v>
      </c>
      <c r="G34" s="72">
        <f t="shared" si="13"/>
        <v>392073.92295172351</v>
      </c>
      <c r="H34" s="53">
        <f t="shared" si="14"/>
        <v>392073.92295172351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2639032.8636856331</v>
      </c>
      <c r="E35" s="71">
        <f>IF(+I14&lt;F34,I14,D35)</f>
        <v>106670.65761904762</v>
      </c>
      <c r="F35" s="70">
        <f t="shared" si="12"/>
        <v>2532362.2060665856</v>
      </c>
      <c r="G35" s="72">
        <f t="shared" si="13"/>
        <v>380766.34842141904</v>
      </c>
      <c r="H35" s="53">
        <f t="shared" si="14"/>
        <v>380766.34842141904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2532362.2060665856</v>
      </c>
      <c r="E36" s="71">
        <f>IF(+I14&lt;F35,I14,D36)</f>
        <v>106670.65761904762</v>
      </c>
      <c r="F36" s="70">
        <f t="shared" si="12"/>
        <v>2425691.5484475382</v>
      </c>
      <c r="G36" s="72">
        <f t="shared" si="13"/>
        <v>369458.77389111463</v>
      </c>
      <c r="H36" s="53">
        <f t="shared" si="14"/>
        <v>369458.77389111463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2425691.5484475382</v>
      </c>
      <c r="E37" s="71">
        <f>IF(+I14&lt;F36,I14,D37)</f>
        <v>106670.65761904762</v>
      </c>
      <c r="F37" s="70">
        <f t="shared" si="12"/>
        <v>2319020.8908284907</v>
      </c>
      <c r="G37" s="72">
        <f t="shared" si="13"/>
        <v>358151.19936081016</v>
      </c>
      <c r="H37" s="53">
        <f t="shared" si="14"/>
        <v>358151.19936081016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2319020.8908284907</v>
      </c>
      <c r="E38" s="71">
        <f>IF(+I14&lt;F37,I14,D38)</f>
        <v>106670.65761904762</v>
      </c>
      <c r="F38" s="70">
        <f t="shared" si="12"/>
        <v>2212350.2332094433</v>
      </c>
      <c r="G38" s="72">
        <f t="shared" si="13"/>
        <v>346843.62483050581</v>
      </c>
      <c r="H38" s="53">
        <f t="shared" si="14"/>
        <v>346843.62483050581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2212350.2332094433</v>
      </c>
      <c r="E39" s="71">
        <f>IF(+I14&lt;F38,I14,D39)</f>
        <v>106670.65761904762</v>
      </c>
      <c r="F39" s="70">
        <f t="shared" si="12"/>
        <v>2105679.5755903958</v>
      </c>
      <c r="G39" s="72">
        <f t="shared" si="13"/>
        <v>335536.05030020128</v>
      </c>
      <c r="H39" s="53">
        <f t="shared" si="14"/>
        <v>335536.05030020128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2105679.5755903958</v>
      </c>
      <c r="E40" s="71">
        <f>IF(+I14&lt;F39,I14,D40)</f>
        <v>106670.65761904762</v>
      </c>
      <c r="F40" s="70">
        <f t="shared" si="12"/>
        <v>1999008.9179713482</v>
      </c>
      <c r="G40" s="72">
        <f t="shared" si="13"/>
        <v>324228.47576989688</v>
      </c>
      <c r="H40" s="53">
        <f t="shared" si="14"/>
        <v>324228.47576989688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1999008.9179713482</v>
      </c>
      <c r="E41" s="71">
        <f>IF(+I14&lt;F40,I14,D41)</f>
        <v>106670.65761904762</v>
      </c>
      <c r="F41" s="70">
        <f t="shared" si="12"/>
        <v>1892338.2603523005</v>
      </c>
      <c r="G41" s="72">
        <f t="shared" si="13"/>
        <v>312920.90123959247</v>
      </c>
      <c r="H41" s="53">
        <f t="shared" si="14"/>
        <v>312920.90123959247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1892338.2603523005</v>
      </c>
      <c r="E42" s="71">
        <f>IF(+I14&lt;F41,I14,D42)</f>
        <v>106670.65761904762</v>
      </c>
      <c r="F42" s="70">
        <f t="shared" si="12"/>
        <v>1785667.6027332528</v>
      </c>
      <c r="G42" s="72">
        <f t="shared" si="13"/>
        <v>301613.32670928794</v>
      </c>
      <c r="H42" s="53">
        <f t="shared" si="14"/>
        <v>301613.32670928794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1785667.6027332528</v>
      </c>
      <c r="E43" s="71">
        <f>IF(+I14&lt;F42,I14,D43)</f>
        <v>106670.65761904762</v>
      </c>
      <c r="F43" s="70">
        <f t="shared" si="12"/>
        <v>1678996.9451142051</v>
      </c>
      <c r="G43" s="72">
        <f t="shared" si="13"/>
        <v>290305.75217898353</v>
      </c>
      <c r="H43" s="53">
        <f t="shared" si="14"/>
        <v>290305.75217898353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1678996.9451142051</v>
      </c>
      <c r="E44" s="71">
        <f>IF(+I14&lt;F43,I14,D44)</f>
        <v>106670.65761904762</v>
      </c>
      <c r="F44" s="70">
        <f t="shared" si="12"/>
        <v>1572326.2874951574</v>
      </c>
      <c r="G44" s="72">
        <f t="shared" si="13"/>
        <v>278998.177648679</v>
      </c>
      <c r="H44" s="53">
        <f t="shared" si="14"/>
        <v>278998.177648679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1572326.2874951574</v>
      </c>
      <c r="E45" s="71">
        <f>IF(+I14&lt;F44,I14,D45)</f>
        <v>106670.65761904762</v>
      </c>
      <c r="F45" s="70">
        <f t="shared" si="12"/>
        <v>1465655.6298761098</v>
      </c>
      <c r="G45" s="72">
        <f t="shared" si="13"/>
        <v>267690.60311837459</v>
      </c>
      <c r="H45" s="53">
        <f t="shared" si="14"/>
        <v>267690.60311837459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1465655.6298761098</v>
      </c>
      <c r="E46" s="71">
        <f>IF(+I14&lt;F45,I14,D46)</f>
        <v>106670.65761904762</v>
      </c>
      <c r="F46" s="70">
        <f t="shared" si="12"/>
        <v>1358984.9722570621</v>
      </c>
      <c r="G46" s="72">
        <f t="shared" si="13"/>
        <v>256383.0285880701</v>
      </c>
      <c r="H46" s="53">
        <f t="shared" si="14"/>
        <v>256383.0285880701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1358984.9722570621</v>
      </c>
      <c r="E47" s="71">
        <f>IF(+I14&lt;F46,I14,D47)</f>
        <v>106670.65761904762</v>
      </c>
      <c r="F47" s="70">
        <f t="shared" si="12"/>
        <v>1252314.3146380144</v>
      </c>
      <c r="G47" s="72">
        <f t="shared" si="13"/>
        <v>245075.45405776569</v>
      </c>
      <c r="H47" s="53">
        <f t="shared" si="14"/>
        <v>245075.45405776569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1252314.3146380144</v>
      </c>
      <c r="E48" s="71">
        <f>IF(+I14&lt;F47,I14,D48)</f>
        <v>106670.65761904762</v>
      </c>
      <c r="F48" s="70">
        <f t="shared" si="12"/>
        <v>1145643.6570189667</v>
      </c>
      <c r="G48" s="72">
        <f t="shared" si="13"/>
        <v>233767.87952746119</v>
      </c>
      <c r="H48" s="53">
        <f t="shared" si="14"/>
        <v>233767.87952746119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1145643.6570189667</v>
      </c>
      <c r="E49" s="71">
        <f>IF(+I14&lt;F48,I14,D49)</f>
        <v>106670.65761904762</v>
      </c>
      <c r="F49" s="70">
        <f t="shared" ref="F49:F72" si="15">+D49-E49</f>
        <v>1038972.9993999191</v>
      </c>
      <c r="G49" s="72">
        <f t="shared" si="13"/>
        <v>222460.30499715675</v>
      </c>
      <c r="H49" s="53">
        <f t="shared" si="14"/>
        <v>222460.30499715675</v>
      </c>
      <c r="I49" s="67">
        <f t="shared" ref="I49:I72" si="16">H49-G49</f>
        <v>0</v>
      </c>
      <c r="J49" s="67"/>
      <c r="K49" s="150"/>
      <c r="L49" s="69">
        <f t="shared" ref="L49:L72" si="17">IF(K49&lt;&gt;0,+G49-K49,0)</f>
        <v>0</v>
      </c>
      <c r="M49" s="150"/>
      <c r="N49" s="69">
        <f t="shared" ref="N49:N72" si="18">IF(M49&lt;&gt;0,+H49-M49,0)</f>
        <v>0</v>
      </c>
      <c r="O49" s="69">
        <f t="shared" ref="O49:O72" si="19">+N49-L49</f>
        <v>0</v>
      </c>
      <c r="P49" s="4"/>
    </row>
    <row r="50" spans="2:17" ht="12.5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1038972.9993999191</v>
      </c>
      <c r="E50" s="71">
        <f>IF(+I14&lt;F49,I14,D50)</f>
        <v>106670.65761904762</v>
      </c>
      <c r="F50" s="70">
        <f t="shared" si="15"/>
        <v>932302.34178087139</v>
      </c>
      <c r="G50" s="72">
        <f t="shared" si="13"/>
        <v>211152.73046685228</v>
      </c>
      <c r="H50" s="53">
        <f t="shared" si="14"/>
        <v>211152.73046685228</v>
      </c>
      <c r="I50" s="67">
        <f t="shared" si="16"/>
        <v>0</v>
      </c>
      <c r="J50" s="67"/>
      <c r="K50" s="150"/>
      <c r="L50" s="69">
        <f t="shared" si="17"/>
        <v>0</v>
      </c>
      <c r="M50" s="150"/>
      <c r="N50" s="69">
        <f t="shared" si="18"/>
        <v>0</v>
      </c>
      <c r="O50" s="69">
        <f t="shared" si="19"/>
        <v>0</v>
      </c>
      <c r="P50" s="4"/>
    </row>
    <row r="51" spans="2:17" ht="12.5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932302.34178087139</v>
      </c>
      <c r="E51" s="71">
        <f>IF(+I14&lt;F50,I14,D51)</f>
        <v>106670.65761904762</v>
      </c>
      <c r="F51" s="70">
        <f t="shared" si="15"/>
        <v>825631.68416182371</v>
      </c>
      <c r="G51" s="72">
        <f t="shared" si="13"/>
        <v>199845.15593654785</v>
      </c>
      <c r="H51" s="53">
        <f t="shared" si="14"/>
        <v>199845.15593654785</v>
      </c>
      <c r="I51" s="67">
        <f t="shared" si="16"/>
        <v>0</v>
      </c>
      <c r="J51" s="67"/>
      <c r="K51" s="150"/>
      <c r="L51" s="69">
        <f t="shared" si="17"/>
        <v>0</v>
      </c>
      <c r="M51" s="150"/>
      <c r="N51" s="69">
        <f t="shared" si="18"/>
        <v>0</v>
      </c>
      <c r="O51" s="69">
        <f t="shared" si="19"/>
        <v>0</v>
      </c>
      <c r="P51" s="4"/>
    </row>
    <row r="52" spans="2:17" ht="12.5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825631.68416182371</v>
      </c>
      <c r="E52" s="71">
        <f>IF(+I14&lt;F51,I14,D52)</f>
        <v>106670.65761904762</v>
      </c>
      <c r="F52" s="70">
        <f t="shared" si="15"/>
        <v>718961.02654277603</v>
      </c>
      <c r="G52" s="72">
        <f t="shared" si="13"/>
        <v>188537.58140624338</v>
      </c>
      <c r="H52" s="53">
        <f t="shared" si="14"/>
        <v>188537.58140624338</v>
      </c>
      <c r="I52" s="67">
        <f t="shared" si="16"/>
        <v>0</v>
      </c>
      <c r="J52" s="67"/>
      <c r="K52" s="150"/>
      <c r="L52" s="69">
        <f t="shared" si="17"/>
        <v>0</v>
      </c>
      <c r="M52" s="150"/>
      <c r="N52" s="69">
        <f t="shared" si="18"/>
        <v>0</v>
      </c>
      <c r="O52" s="69">
        <f t="shared" si="19"/>
        <v>0</v>
      </c>
      <c r="P52" s="4"/>
    </row>
    <row r="53" spans="2:17" ht="12.5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718961.02654277603</v>
      </c>
      <c r="E53" s="71">
        <f>IF(+I14&lt;F52,I14,D53)</f>
        <v>106670.65761904762</v>
      </c>
      <c r="F53" s="70">
        <f t="shared" si="15"/>
        <v>612290.36892372835</v>
      </c>
      <c r="G53" s="72">
        <f t="shared" si="13"/>
        <v>177230.00687593891</v>
      </c>
      <c r="H53" s="53">
        <f t="shared" si="14"/>
        <v>177230.00687593891</v>
      </c>
      <c r="I53" s="67">
        <f t="shared" si="16"/>
        <v>0</v>
      </c>
      <c r="J53" s="67"/>
      <c r="K53" s="150"/>
      <c r="L53" s="69">
        <f t="shared" si="17"/>
        <v>0</v>
      </c>
      <c r="M53" s="150"/>
      <c r="N53" s="69">
        <f t="shared" si="18"/>
        <v>0</v>
      </c>
      <c r="O53" s="69">
        <f t="shared" si="19"/>
        <v>0</v>
      </c>
      <c r="P53" s="4"/>
    </row>
    <row r="54" spans="2:17" ht="12.5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612290.36892372835</v>
      </c>
      <c r="E54" s="71">
        <f>IF(+I14&lt;F53,I14,D54)</f>
        <v>106670.65761904762</v>
      </c>
      <c r="F54" s="70">
        <f t="shared" si="15"/>
        <v>505619.71130468074</v>
      </c>
      <c r="G54" s="72">
        <f t="shared" si="13"/>
        <v>165922.43234563444</v>
      </c>
      <c r="H54" s="53">
        <f t="shared" si="14"/>
        <v>165922.43234563444</v>
      </c>
      <c r="I54" s="67">
        <f t="shared" si="16"/>
        <v>0</v>
      </c>
      <c r="J54" s="67"/>
      <c r="K54" s="150"/>
      <c r="L54" s="69">
        <f t="shared" si="17"/>
        <v>0</v>
      </c>
      <c r="M54" s="150"/>
      <c r="N54" s="69">
        <f t="shared" si="18"/>
        <v>0</v>
      </c>
      <c r="O54" s="69">
        <f t="shared" si="19"/>
        <v>0</v>
      </c>
      <c r="P54" s="4"/>
    </row>
    <row r="55" spans="2:17" ht="12.5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505619.71130468074</v>
      </c>
      <c r="E55" s="71">
        <f>IF(+I14&lt;F54,I14,D55)</f>
        <v>106670.65761904762</v>
      </c>
      <c r="F55" s="70">
        <f t="shared" si="15"/>
        <v>398949.05368563312</v>
      </c>
      <c r="G55" s="72">
        <f t="shared" si="13"/>
        <v>154614.85781533</v>
      </c>
      <c r="H55" s="53">
        <f t="shared" si="14"/>
        <v>154614.85781533</v>
      </c>
      <c r="I55" s="67">
        <f t="shared" si="16"/>
        <v>0</v>
      </c>
      <c r="J55" s="67"/>
      <c r="K55" s="150"/>
      <c r="L55" s="69">
        <f t="shared" si="17"/>
        <v>0</v>
      </c>
      <c r="M55" s="150"/>
      <c r="N55" s="69">
        <f t="shared" si="18"/>
        <v>0</v>
      </c>
      <c r="O55" s="69">
        <f t="shared" si="19"/>
        <v>0</v>
      </c>
      <c r="P55" s="4"/>
    </row>
    <row r="56" spans="2:17" ht="12.5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398949.05368563312</v>
      </c>
      <c r="E56" s="71">
        <f>IF(+I14&lt;F55,I14,D56)</f>
        <v>106670.65761904762</v>
      </c>
      <c r="F56" s="70">
        <f t="shared" si="15"/>
        <v>292278.3960665855</v>
      </c>
      <c r="G56" s="72">
        <f t="shared" si="13"/>
        <v>143307.28328502554</v>
      </c>
      <c r="H56" s="53">
        <f t="shared" si="14"/>
        <v>143307.28328502554</v>
      </c>
      <c r="I56" s="67">
        <f t="shared" si="16"/>
        <v>0</v>
      </c>
      <c r="J56" s="67"/>
      <c r="K56" s="150"/>
      <c r="L56" s="69">
        <f t="shared" si="17"/>
        <v>0</v>
      </c>
      <c r="M56" s="150"/>
      <c r="N56" s="69">
        <f t="shared" si="18"/>
        <v>0</v>
      </c>
      <c r="O56" s="69">
        <f t="shared" si="19"/>
        <v>0</v>
      </c>
      <c r="P56" s="4"/>
    </row>
    <row r="57" spans="2:17" ht="12.5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292278.3960665855</v>
      </c>
      <c r="E57" s="71">
        <f>IF(+I14&lt;F56,I14,D57)</f>
        <v>106670.65761904762</v>
      </c>
      <c r="F57" s="70">
        <f t="shared" si="15"/>
        <v>185607.73844753788</v>
      </c>
      <c r="G57" s="72">
        <f t="shared" si="13"/>
        <v>131999.7087547211</v>
      </c>
      <c r="H57" s="53">
        <f t="shared" si="14"/>
        <v>131999.7087547211</v>
      </c>
      <c r="I57" s="67">
        <f t="shared" si="16"/>
        <v>0</v>
      </c>
      <c r="J57" s="67"/>
      <c r="K57" s="150"/>
      <c r="L57" s="69">
        <f t="shared" si="17"/>
        <v>0</v>
      </c>
      <c r="M57" s="150"/>
      <c r="N57" s="69">
        <f t="shared" si="18"/>
        <v>0</v>
      </c>
      <c r="O57" s="69">
        <f t="shared" si="19"/>
        <v>0</v>
      </c>
      <c r="P57" s="4"/>
    </row>
    <row r="58" spans="2:17" ht="12.5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185607.73844753788</v>
      </c>
      <c r="E58" s="71">
        <f>IF(+I14&lt;F57,I14,D58)</f>
        <v>106670.65761904762</v>
      </c>
      <c r="F58" s="70">
        <f t="shared" si="15"/>
        <v>78937.08082849026</v>
      </c>
      <c r="G58" s="72">
        <f t="shared" si="13"/>
        <v>120692.13422441664</v>
      </c>
      <c r="H58" s="53">
        <f t="shared" si="14"/>
        <v>120692.13422441664</v>
      </c>
      <c r="I58" s="67">
        <f t="shared" si="16"/>
        <v>0</v>
      </c>
      <c r="J58" s="67"/>
      <c r="K58" s="150"/>
      <c r="L58" s="69">
        <f t="shared" si="17"/>
        <v>0</v>
      </c>
      <c r="M58" s="150"/>
      <c r="N58" s="69">
        <f t="shared" si="18"/>
        <v>0</v>
      </c>
      <c r="O58" s="69">
        <f t="shared" si="19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78937.08082849026</v>
      </c>
      <c r="E59" s="71">
        <f>IF(+I14&lt;F58,I14,D59)</f>
        <v>78937.08082849026</v>
      </c>
      <c r="F59" s="70">
        <f t="shared" si="15"/>
        <v>0</v>
      </c>
      <c r="G59" s="72">
        <f t="shared" si="13"/>
        <v>83120.925498598663</v>
      </c>
      <c r="H59" s="53">
        <f t="shared" si="14"/>
        <v>83120.925498598663</v>
      </c>
      <c r="I59" s="67">
        <f t="shared" si="16"/>
        <v>0</v>
      </c>
      <c r="J59" s="67"/>
      <c r="K59" s="150"/>
      <c r="L59" s="69">
        <f t="shared" si="17"/>
        <v>0</v>
      </c>
      <c r="M59" s="150"/>
      <c r="N59" s="69">
        <f t="shared" si="18"/>
        <v>0</v>
      </c>
      <c r="O59" s="69">
        <f t="shared" si="19"/>
        <v>0</v>
      </c>
      <c r="P59" s="4"/>
    </row>
    <row r="60" spans="2:17" ht="12.5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15"/>
        <v>0</v>
      </c>
      <c r="G60" s="72">
        <f t="shared" si="13"/>
        <v>0</v>
      </c>
      <c r="H60" s="53">
        <f t="shared" si="14"/>
        <v>0</v>
      </c>
      <c r="I60" s="67">
        <f t="shared" si="16"/>
        <v>0</v>
      </c>
      <c r="J60" s="67"/>
      <c r="K60" s="150"/>
      <c r="L60" s="69">
        <f t="shared" si="17"/>
        <v>0</v>
      </c>
      <c r="M60" s="150"/>
      <c r="N60" s="69">
        <f t="shared" si="18"/>
        <v>0</v>
      </c>
      <c r="O60" s="69">
        <f t="shared" si="19"/>
        <v>0</v>
      </c>
      <c r="P60" s="4"/>
    </row>
    <row r="61" spans="2:17" ht="12.5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15"/>
        <v>0</v>
      </c>
      <c r="G61" s="73">
        <f t="shared" si="13"/>
        <v>0</v>
      </c>
      <c r="H61" s="53">
        <f t="shared" si="14"/>
        <v>0</v>
      </c>
      <c r="I61" s="67">
        <f t="shared" si="16"/>
        <v>0</v>
      </c>
      <c r="J61" s="67"/>
      <c r="K61" s="150"/>
      <c r="L61" s="69">
        <f t="shared" si="17"/>
        <v>0</v>
      </c>
      <c r="M61" s="150"/>
      <c r="N61" s="69">
        <f t="shared" si="18"/>
        <v>0</v>
      </c>
      <c r="O61" s="69">
        <f t="shared" si="19"/>
        <v>0</v>
      </c>
      <c r="P61" s="4"/>
    </row>
    <row r="62" spans="2:17" ht="12.5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15"/>
        <v>0</v>
      </c>
      <c r="G62" s="73">
        <f t="shared" si="13"/>
        <v>0</v>
      </c>
      <c r="H62" s="53">
        <f t="shared" si="14"/>
        <v>0</v>
      </c>
      <c r="I62" s="67">
        <f t="shared" si="16"/>
        <v>0</v>
      </c>
      <c r="J62" s="67"/>
      <c r="K62" s="150"/>
      <c r="L62" s="69">
        <f t="shared" si="17"/>
        <v>0</v>
      </c>
      <c r="M62" s="150"/>
      <c r="N62" s="69">
        <f t="shared" si="18"/>
        <v>0</v>
      </c>
      <c r="O62" s="69">
        <f t="shared" si="19"/>
        <v>0</v>
      </c>
      <c r="P62" s="4"/>
    </row>
    <row r="63" spans="2:17" ht="12.5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15"/>
        <v>0</v>
      </c>
      <c r="G63" s="73">
        <f t="shared" si="13"/>
        <v>0</v>
      </c>
      <c r="H63" s="53">
        <f t="shared" si="14"/>
        <v>0</v>
      </c>
      <c r="I63" s="67">
        <f t="shared" si="16"/>
        <v>0</v>
      </c>
      <c r="J63" s="67"/>
      <c r="K63" s="150"/>
      <c r="L63" s="69">
        <f t="shared" si="17"/>
        <v>0</v>
      </c>
      <c r="M63" s="150"/>
      <c r="N63" s="69">
        <f t="shared" si="18"/>
        <v>0</v>
      </c>
      <c r="O63" s="69">
        <f t="shared" si="19"/>
        <v>0</v>
      </c>
      <c r="P63" s="4"/>
    </row>
    <row r="64" spans="2:17" ht="12.5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15"/>
        <v>0</v>
      </c>
      <c r="G64" s="73">
        <f t="shared" si="13"/>
        <v>0</v>
      </c>
      <c r="H64" s="53">
        <f t="shared" si="14"/>
        <v>0</v>
      </c>
      <c r="I64" s="67">
        <f t="shared" si="16"/>
        <v>0</v>
      </c>
      <c r="J64" s="67"/>
      <c r="K64" s="150"/>
      <c r="L64" s="69">
        <f t="shared" si="17"/>
        <v>0</v>
      </c>
      <c r="M64" s="150"/>
      <c r="N64" s="69">
        <f t="shared" si="18"/>
        <v>0</v>
      </c>
      <c r="O64" s="69">
        <f t="shared" si="19"/>
        <v>0</v>
      </c>
      <c r="P64" s="4"/>
    </row>
    <row r="65" spans="1:16" ht="12.5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15"/>
        <v>0</v>
      </c>
      <c r="G65" s="73">
        <f t="shared" si="13"/>
        <v>0</v>
      </c>
      <c r="H65" s="53">
        <f t="shared" si="14"/>
        <v>0</v>
      </c>
      <c r="I65" s="67">
        <f t="shared" si="16"/>
        <v>0</v>
      </c>
      <c r="J65" s="67"/>
      <c r="K65" s="150"/>
      <c r="L65" s="69">
        <f t="shared" si="17"/>
        <v>0</v>
      </c>
      <c r="M65" s="150"/>
      <c r="N65" s="69">
        <f t="shared" si="18"/>
        <v>0</v>
      </c>
      <c r="O65" s="69">
        <f t="shared" si="19"/>
        <v>0</v>
      </c>
      <c r="P65" s="4"/>
    </row>
    <row r="66" spans="1:16" ht="12.5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15"/>
        <v>0</v>
      </c>
      <c r="G66" s="73">
        <f t="shared" si="13"/>
        <v>0</v>
      </c>
      <c r="H66" s="53">
        <f t="shared" si="14"/>
        <v>0</v>
      </c>
      <c r="I66" s="67">
        <f t="shared" si="16"/>
        <v>0</v>
      </c>
      <c r="J66" s="67"/>
      <c r="K66" s="150"/>
      <c r="L66" s="69">
        <f t="shared" si="17"/>
        <v>0</v>
      </c>
      <c r="M66" s="150"/>
      <c r="N66" s="69">
        <f t="shared" si="18"/>
        <v>0</v>
      </c>
      <c r="O66" s="69">
        <f t="shared" si="19"/>
        <v>0</v>
      </c>
      <c r="P66" s="4"/>
    </row>
    <row r="67" spans="1:16" ht="12.5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15"/>
        <v>0</v>
      </c>
      <c r="G67" s="73">
        <f t="shared" si="13"/>
        <v>0</v>
      </c>
      <c r="H67" s="53">
        <f t="shared" si="14"/>
        <v>0</v>
      </c>
      <c r="I67" s="67">
        <f t="shared" si="16"/>
        <v>0</v>
      </c>
      <c r="J67" s="67"/>
      <c r="K67" s="150"/>
      <c r="L67" s="69">
        <f t="shared" si="17"/>
        <v>0</v>
      </c>
      <c r="M67" s="150"/>
      <c r="N67" s="69">
        <f t="shared" si="18"/>
        <v>0</v>
      </c>
      <c r="O67" s="69">
        <f t="shared" si="19"/>
        <v>0</v>
      </c>
      <c r="P67" s="4"/>
    </row>
    <row r="68" spans="1:16" ht="12.5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15"/>
        <v>0</v>
      </c>
      <c r="G68" s="73">
        <f t="shared" si="13"/>
        <v>0</v>
      </c>
      <c r="H68" s="53">
        <f t="shared" si="14"/>
        <v>0</v>
      </c>
      <c r="I68" s="67">
        <f t="shared" si="16"/>
        <v>0</v>
      </c>
      <c r="J68" s="67"/>
      <c r="K68" s="150"/>
      <c r="L68" s="69">
        <f t="shared" si="17"/>
        <v>0</v>
      </c>
      <c r="M68" s="150"/>
      <c r="N68" s="69">
        <f t="shared" si="18"/>
        <v>0</v>
      </c>
      <c r="O68" s="69">
        <f t="shared" si="19"/>
        <v>0</v>
      </c>
      <c r="P68" s="4"/>
    </row>
    <row r="69" spans="1:16" ht="12.5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15"/>
        <v>0</v>
      </c>
      <c r="G69" s="73">
        <f t="shared" si="13"/>
        <v>0</v>
      </c>
      <c r="H69" s="53">
        <f t="shared" si="14"/>
        <v>0</v>
      </c>
      <c r="I69" s="67">
        <f t="shared" si="16"/>
        <v>0</v>
      </c>
      <c r="J69" s="67"/>
      <c r="K69" s="150"/>
      <c r="L69" s="69">
        <f t="shared" si="17"/>
        <v>0</v>
      </c>
      <c r="M69" s="150"/>
      <c r="N69" s="69">
        <f t="shared" si="18"/>
        <v>0</v>
      </c>
      <c r="O69" s="69">
        <f t="shared" si="19"/>
        <v>0</v>
      </c>
      <c r="P69" s="4"/>
    </row>
    <row r="70" spans="1:16" ht="12.5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15"/>
        <v>0</v>
      </c>
      <c r="G70" s="73">
        <f t="shared" si="13"/>
        <v>0</v>
      </c>
      <c r="H70" s="53">
        <f t="shared" si="14"/>
        <v>0</v>
      </c>
      <c r="I70" s="67">
        <f t="shared" si="16"/>
        <v>0</v>
      </c>
      <c r="J70" s="67"/>
      <c r="K70" s="150"/>
      <c r="L70" s="69">
        <f t="shared" si="17"/>
        <v>0</v>
      </c>
      <c r="M70" s="150"/>
      <c r="N70" s="69">
        <f t="shared" si="18"/>
        <v>0</v>
      </c>
      <c r="O70" s="69">
        <f t="shared" si="19"/>
        <v>0</v>
      </c>
      <c r="P70" s="4"/>
    </row>
    <row r="71" spans="1:16" ht="12.5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15"/>
        <v>0</v>
      </c>
      <c r="G71" s="73">
        <f t="shared" si="13"/>
        <v>0</v>
      </c>
      <c r="H71" s="53">
        <f t="shared" si="14"/>
        <v>0</v>
      </c>
      <c r="I71" s="67">
        <f t="shared" si="16"/>
        <v>0</v>
      </c>
      <c r="J71" s="67"/>
      <c r="K71" s="150"/>
      <c r="L71" s="69">
        <f t="shared" si="17"/>
        <v>0</v>
      </c>
      <c r="M71" s="150"/>
      <c r="N71" s="69">
        <f t="shared" si="18"/>
        <v>0</v>
      </c>
      <c r="O71" s="69">
        <f t="shared" si="19"/>
        <v>0</v>
      </c>
      <c r="P71" s="4"/>
    </row>
    <row r="72" spans="1:16" ht="13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15"/>
        <v>0</v>
      </c>
      <c r="G72" s="77">
        <f t="shared" si="13"/>
        <v>0</v>
      </c>
      <c r="H72" s="35">
        <f t="shared" si="14"/>
        <v>0</v>
      </c>
      <c r="I72" s="78">
        <f t="shared" si="16"/>
        <v>0</v>
      </c>
      <c r="J72" s="67"/>
      <c r="K72" s="151"/>
      <c r="L72" s="79">
        <f t="shared" si="17"/>
        <v>0</v>
      </c>
      <c r="M72" s="151"/>
      <c r="N72" s="79">
        <f t="shared" si="18"/>
        <v>0</v>
      </c>
      <c r="O72" s="79">
        <f t="shared" si="19"/>
        <v>0</v>
      </c>
      <c r="P72" s="4"/>
    </row>
    <row r="73" spans="1:16" ht="12.5">
      <c r="C73" s="65" t="s">
        <v>78</v>
      </c>
      <c r="D73" s="22"/>
      <c r="E73" s="22">
        <f>SUM(E17:E72)</f>
        <v>4480167.6199999992</v>
      </c>
      <c r="F73" s="22"/>
      <c r="G73" s="22">
        <f>SUM(G17:G72)</f>
        <v>15616344.969400797</v>
      </c>
      <c r="H73" s="22">
        <f>SUM(H17:H72)</f>
        <v>15616344.969400797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2019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436084.01666239509</v>
      </c>
      <c r="N87" s="85">
        <f>IF(J92&lt;D11,0,VLOOKUP(J92,C17:O72,11))</f>
        <v>436084.01666239509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458297.65763870062</v>
      </c>
      <c r="N88" s="87">
        <f>IF(J92&lt;D11,0,VLOOKUP(J92,C99:P154,7))</f>
        <v>458297.65763870062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22213.640976305527</v>
      </c>
      <c r="N89" s="90">
        <f>+N88-N87</f>
        <v>22213.640976305527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2019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0.10704054654206167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43</v>
      </c>
      <c r="E95" s="47" t="s">
        <v>60</v>
      </c>
      <c r="F95" s="45"/>
      <c r="G95" s="45"/>
      <c r="J95" s="51">
        <f>IF(H87="",J94,'SWE.WS.G.BPU.ATRR.True-up'!$F$80)</f>
        <v>0.10704054654206167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104189.94465116279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20">+I99-H99</f>
        <v>0</v>
      </c>
      <c r="K99" s="69"/>
      <c r="L99" s="131">
        <v>264915</v>
      </c>
      <c r="M99" s="68">
        <f t="shared" ref="M99:M130" si="21">IF(L99&lt;&gt;0,+H99-L99,0)</f>
        <v>0</v>
      </c>
      <c r="N99" s="131">
        <v>264915</v>
      </c>
      <c r="O99" s="68">
        <f t="shared" ref="O99:O130" si="22">IF(N99&lt;&gt;0,+I99-N99,0)</f>
        <v>0</v>
      </c>
      <c r="P99" s="68">
        <f t="shared" ref="P99:P130" si="23">+O99-M99</f>
        <v>0</v>
      </c>
      <c r="Q99" s="1"/>
    </row>
    <row r="100" spans="1:17" ht="12.5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20"/>
        <v>0</v>
      </c>
      <c r="K100" s="69"/>
      <c r="L100" s="133">
        <f t="shared" ref="L100:L105" si="24">H100</f>
        <v>751399.2625697077</v>
      </c>
      <c r="M100" s="132">
        <f t="shared" si="21"/>
        <v>0</v>
      </c>
      <c r="N100" s="133">
        <f t="shared" ref="N100:N105" si="25">I100</f>
        <v>751399.2625697077</v>
      </c>
      <c r="O100" s="69">
        <f t="shared" si="22"/>
        <v>0</v>
      </c>
      <c r="P100" s="69">
        <f t="shared" si="23"/>
        <v>0</v>
      </c>
      <c r="Q100" s="1"/>
    </row>
    <row r="101" spans="1:17" ht="12.5">
      <c r="B101" s="9" t="str">
        <f t="shared" ref="B101:B154" si="26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20"/>
        <v>0</v>
      </c>
      <c r="K101" s="69"/>
      <c r="L101" s="133">
        <f t="shared" si="24"/>
        <v>813083.75625157298</v>
      </c>
      <c r="M101" s="132">
        <f t="shared" si="21"/>
        <v>0</v>
      </c>
      <c r="N101" s="133">
        <f t="shared" si="25"/>
        <v>813083.75625157298</v>
      </c>
      <c r="O101" s="69">
        <f t="shared" si="22"/>
        <v>0</v>
      </c>
      <c r="P101" s="69">
        <f t="shared" si="23"/>
        <v>0</v>
      </c>
      <c r="Q101" s="1"/>
    </row>
    <row r="102" spans="1:17" ht="12.5">
      <c r="B102" s="9" t="str">
        <f t="shared" si="26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20"/>
        <v>0</v>
      </c>
      <c r="K102" s="69"/>
      <c r="L102" s="133">
        <f t="shared" si="24"/>
        <v>731548.43625186454</v>
      </c>
      <c r="M102" s="132">
        <f t="shared" si="21"/>
        <v>0</v>
      </c>
      <c r="N102" s="133">
        <f t="shared" si="25"/>
        <v>731548.43625186454</v>
      </c>
      <c r="O102" s="69">
        <f t="shared" si="22"/>
        <v>0</v>
      </c>
      <c r="P102" s="69">
        <f t="shared" si="23"/>
        <v>0</v>
      </c>
      <c r="Q102" s="1"/>
    </row>
    <row r="103" spans="1:17" ht="12.5">
      <c r="B103" s="9" t="str">
        <f t="shared" si="26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20"/>
        <v>0</v>
      </c>
      <c r="K103" s="69"/>
      <c r="L103" s="133">
        <f t="shared" si="24"/>
        <v>702446.4690702348</v>
      </c>
      <c r="M103" s="132">
        <f t="shared" si="21"/>
        <v>0</v>
      </c>
      <c r="N103" s="133">
        <f t="shared" si="25"/>
        <v>702446.4690702348</v>
      </c>
      <c r="O103" s="69">
        <f t="shared" si="22"/>
        <v>0</v>
      </c>
      <c r="P103" s="69">
        <f t="shared" si="23"/>
        <v>0</v>
      </c>
      <c r="Q103" s="1"/>
    </row>
    <row r="104" spans="1:17" ht="12.5">
      <c r="B104" s="9" t="str">
        <f t="shared" si="26"/>
        <v/>
      </c>
      <c r="C104" s="64">
        <f>IF(D93="","-",+C103+1)</f>
        <v>2013</v>
      </c>
      <c r="D104" s="155">
        <f>IF(F103+SUM(E$99:E103)=D$92,F103,D$92-SUM(E$99:E103))</f>
        <v>3995321.7758915583</v>
      </c>
      <c r="E104" s="158">
        <f>IF(+J96&lt;F103,J96,D104)</f>
        <v>104189.94465116279</v>
      </c>
      <c r="F104" s="159">
        <f t="shared" ref="F104:F130" si="27">+D104-E104</f>
        <v>3891131.8312403955</v>
      </c>
      <c r="G104" s="159">
        <f t="shared" ref="G104:G130" si="28">+(F104+D104)/2</f>
        <v>3943226.8035659771</v>
      </c>
      <c r="H104" s="158">
        <f t="shared" ref="H104:H112" si="29">+J$94*G104+E104</f>
        <v>526275.09684417187</v>
      </c>
      <c r="I104" s="157">
        <f t="shared" ref="I104:I112" si="30">+J$95*G104+E104</f>
        <v>526275.09684417187</v>
      </c>
      <c r="J104" s="177">
        <f t="shared" si="20"/>
        <v>0</v>
      </c>
      <c r="K104" s="69"/>
      <c r="L104" s="133">
        <f t="shared" si="24"/>
        <v>526275.09684417187</v>
      </c>
      <c r="M104" s="132">
        <f t="shared" ref="M104:M109" si="31">IF(L104&lt;&gt;0,+H104-L104,0)</f>
        <v>0</v>
      </c>
      <c r="N104" s="133">
        <f t="shared" si="25"/>
        <v>526275.09684417187</v>
      </c>
      <c r="O104" s="69">
        <f t="shared" ref="O104:O109" si="32">IF(N104&lt;&gt;0,+I104-N104,0)</f>
        <v>0</v>
      </c>
      <c r="P104" s="69">
        <f t="shared" ref="P104:P109" si="33">+O104-M104</f>
        <v>0</v>
      </c>
      <c r="Q104" s="1"/>
    </row>
    <row r="105" spans="1:17" ht="12.5">
      <c r="B105" s="9" t="str">
        <f t="shared" si="26"/>
        <v>IU</v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24"/>
        <v>627980.04901218251</v>
      </c>
      <c r="M105" s="132">
        <f t="shared" si="31"/>
        <v>0</v>
      </c>
      <c r="N105" s="133">
        <f t="shared" si="25"/>
        <v>627980.04901218251</v>
      </c>
      <c r="O105" s="69">
        <f t="shared" si="32"/>
        <v>0</v>
      </c>
      <c r="P105" s="69">
        <f t="shared" si="33"/>
        <v>0</v>
      </c>
      <c r="Q105" s="1"/>
    </row>
    <row r="106" spans="1:17" ht="12.5">
      <c r="B106" s="9" t="str">
        <f t="shared" si="26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20"/>
        <v>0</v>
      </c>
      <c r="K106" s="69"/>
      <c r="L106" s="133">
        <f>H106</f>
        <v>597990.04263617261</v>
      </c>
      <c r="M106" s="132">
        <f t="shared" si="31"/>
        <v>0</v>
      </c>
      <c r="N106" s="133">
        <f>I106</f>
        <v>597990.04263617261</v>
      </c>
      <c r="O106" s="69">
        <f t="shared" si="32"/>
        <v>0</v>
      </c>
      <c r="P106" s="69">
        <f t="shared" si="33"/>
        <v>0</v>
      </c>
      <c r="Q106" s="1"/>
    </row>
    <row r="107" spans="1:17" ht="12.5">
      <c r="B107" s="9" t="str">
        <f t="shared" si="26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20"/>
        <v>0</v>
      </c>
      <c r="K107" s="69"/>
      <c r="L107" s="133">
        <f>H107</f>
        <v>564471.95145808836</v>
      </c>
      <c r="M107" s="132">
        <f t="shared" si="31"/>
        <v>0</v>
      </c>
      <c r="N107" s="133">
        <f>I107</f>
        <v>564471.95145808836</v>
      </c>
      <c r="O107" s="69">
        <f t="shared" si="32"/>
        <v>0</v>
      </c>
      <c r="P107" s="69">
        <f t="shared" si="33"/>
        <v>0</v>
      </c>
      <c r="Q107" s="1"/>
    </row>
    <row r="108" spans="1:17" ht="12.5">
      <c r="B108" s="9" t="str">
        <f t="shared" si="26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20"/>
        <v>0</v>
      </c>
      <c r="K108" s="69"/>
      <c r="L108" s="133">
        <f>H108</f>
        <v>533981.0722445295</v>
      </c>
      <c r="M108" s="132">
        <f t="shared" si="31"/>
        <v>0</v>
      </c>
      <c r="N108" s="133">
        <f>I108</f>
        <v>533981.0722445295</v>
      </c>
      <c r="O108" s="69">
        <f t="shared" si="32"/>
        <v>0</v>
      </c>
      <c r="P108" s="69">
        <f t="shared" si="33"/>
        <v>0</v>
      </c>
      <c r="Q108" s="1"/>
    </row>
    <row r="109" spans="1:17" ht="12.5">
      <c r="B109" s="9" t="str">
        <f t="shared" si="26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20"/>
        <v>0</v>
      </c>
      <c r="K109" s="69"/>
      <c r="L109" s="133">
        <f>H109</f>
        <v>466899.92525095958</v>
      </c>
      <c r="M109" s="132">
        <f t="shared" si="31"/>
        <v>0</v>
      </c>
      <c r="N109" s="133">
        <f>I109</f>
        <v>466899.92525095958</v>
      </c>
      <c r="O109" s="69">
        <f t="shared" si="32"/>
        <v>0</v>
      </c>
      <c r="P109" s="69">
        <f t="shared" si="33"/>
        <v>0</v>
      </c>
      <c r="Q109" s="1"/>
    </row>
    <row r="110" spans="1:17" ht="12.5">
      <c r="B110" s="9" t="str">
        <f t="shared" si="26"/>
        <v>IU</v>
      </c>
      <c r="C110" s="64">
        <f>IF(D93="","-",+C109+1)</f>
        <v>2019</v>
      </c>
      <c r="D110" s="65">
        <f>IF(F109+SUM(E$99:E109)=D$92,F109,D$92-SUM(E$99:E109))</f>
        <v>3360259.2561130421</v>
      </c>
      <c r="E110" s="71">
        <f>IF(+J96&lt;F109,J96,D110)</f>
        <v>104189.94465116279</v>
      </c>
      <c r="F110" s="70">
        <f t="shared" si="27"/>
        <v>3256069.3114618794</v>
      </c>
      <c r="G110" s="70">
        <f t="shared" si="28"/>
        <v>3308164.283787461</v>
      </c>
      <c r="H110" s="73">
        <f t="shared" si="29"/>
        <v>458297.65763870062</v>
      </c>
      <c r="I110" s="127">
        <f t="shared" si="30"/>
        <v>458297.65763870062</v>
      </c>
      <c r="J110" s="69">
        <f t="shared" si="20"/>
        <v>0</v>
      </c>
      <c r="K110" s="69"/>
      <c r="L110" s="150"/>
      <c r="M110" s="69">
        <f t="shared" si="21"/>
        <v>0</v>
      </c>
      <c r="N110" s="150"/>
      <c r="O110" s="69">
        <f t="shared" si="22"/>
        <v>0</v>
      </c>
      <c r="P110" s="69">
        <f t="shared" si="23"/>
        <v>0</v>
      </c>
      <c r="Q110" s="1"/>
    </row>
    <row r="111" spans="1:17" ht="12.5">
      <c r="B111" s="9" t="str">
        <f t="shared" si="26"/>
        <v/>
      </c>
      <c r="C111" s="64">
        <f>IF(D93="","-",+C110+1)</f>
        <v>2020</v>
      </c>
      <c r="D111" s="65">
        <f>IF(F110+SUM(E$99:E110)=D$92,F110,D$92-SUM(E$99:E110))</f>
        <v>3256069.3114618794</v>
      </c>
      <c r="E111" s="71">
        <f>IF(+J96&lt;F110,J96,D111)</f>
        <v>104189.94465116279</v>
      </c>
      <c r="F111" s="70">
        <f t="shared" si="27"/>
        <v>3151879.3668107167</v>
      </c>
      <c r="G111" s="70">
        <f t="shared" si="28"/>
        <v>3203974.3391362978</v>
      </c>
      <c r="H111" s="73">
        <f t="shared" si="29"/>
        <v>447145.10901905294</v>
      </c>
      <c r="I111" s="127">
        <f t="shared" si="30"/>
        <v>447145.10901905294</v>
      </c>
      <c r="J111" s="69">
        <f t="shared" si="20"/>
        <v>0</v>
      </c>
      <c r="K111" s="69"/>
      <c r="L111" s="150"/>
      <c r="M111" s="69">
        <f t="shared" si="21"/>
        <v>0</v>
      </c>
      <c r="N111" s="150"/>
      <c r="O111" s="69">
        <f t="shared" si="22"/>
        <v>0</v>
      </c>
      <c r="P111" s="69">
        <f t="shared" si="23"/>
        <v>0</v>
      </c>
      <c r="Q111" s="1"/>
    </row>
    <row r="112" spans="1:17" ht="12.5">
      <c r="B112" s="9" t="str">
        <f t="shared" si="26"/>
        <v/>
      </c>
      <c r="C112" s="64">
        <f>IF(D93="","-",+C111+1)</f>
        <v>2021</v>
      </c>
      <c r="D112" s="65">
        <f>IF(F111+SUM(E$99:E111)=D$92,F111,D$92-SUM(E$99:E111))</f>
        <v>3151879.3668107167</v>
      </c>
      <c r="E112" s="71">
        <f>IF(+J96&lt;F111,J96,D112)</f>
        <v>104189.94465116279</v>
      </c>
      <c r="F112" s="70">
        <f t="shared" si="27"/>
        <v>3047689.422159554</v>
      </c>
      <c r="G112" s="70">
        <f t="shared" si="28"/>
        <v>3099784.3944851356</v>
      </c>
      <c r="H112" s="73">
        <f t="shared" si="29"/>
        <v>435992.56039940537</v>
      </c>
      <c r="I112" s="127">
        <f t="shared" si="30"/>
        <v>435992.56039940537</v>
      </c>
      <c r="J112" s="69">
        <f t="shared" si="20"/>
        <v>0</v>
      </c>
      <c r="K112" s="69"/>
      <c r="L112" s="150"/>
      <c r="M112" s="69">
        <f t="shared" si="21"/>
        <v>0</v>
      </c>
      <c r="N112" s="150"/>
      <c r="O112" s="69">
        <f t="shared" si="22"/>
        <v>0</v>
      </c>
      <c r="P112" s="69">
        <f t="shared" si="23"/>
        <v>0</v>
      </c>
      <c r="Q112" s="1"/>
    </row>
    <row r="113" spans="2:17" ht="12.5">
      <c r="B113" s="9" t="str">
        <f t="shared" si="26"/>
        <v/>
      </c>
      <c r="C113" s="64">
        <f>IF(D93="","-",+C112+1)</f>
        <v>2022</v>
      </c>
      <c r="D113" s="65">
        <f>IF(F112+SUM(E$99:E112)=D$92,F112,D$92-SUM(E$99:E112))</f>
        <v>3047689.422159554</v>
      </c>
      <c r="E113" s="71">
        <f>IF(+J96&lt;F112,J96,D113)</f>
        <v>104189.94465116279</v>
      </c>
      <c r="F113" s="70">
        <f t="shared" si="27"/>
        <v>2943499.4775083913</v>
      </c>
      <c r="G113" s="70">
        <f t="shared" si="28"/>
        <v>2995594.4498339724</v>
      </c>
      <c r="H113" s="73">
        <f t="shared" ref="H113:H154" si="34">+J$94*G113+E113</f>
        <v>424840.01177975774</v>
      </c>
      <c r="I113" s="127">
        <f t="shared" ref="I113:I154" si="35">+J$95*G113+E113</f>
        <v>424840.01177975774</v>
      </c>
      <c r="J113" s="69">
        <f t="shared" si="20"/>
        <v>0</v>
      </c>
      <c r="K113" s="69"/>
      <c r="L113" s="150"/>
      <c r="M113" s="69">
        <f t="shared" si="21"/>
        <v>0</v>
      </c>
      <c r="N113" s="150"/>
      <c r="O113" s="69">
        <f t="shared" si="22"/>
        <v>0</v>
      </c>
      <c r="P113" s="69">
        <f t="shared" si="23"/>
        <v>0</v>
      </c>
      <c r="Q113" s="1"/>
    </row>
    <row r="114" spans="2:17" ht="12.5">
      <c r="B114" s="9" t="str">
        <f t="shared" si="26"/>
        <v/>
      </c>
      <c r="C114" s="64">
        <f>IF(D93="","-",+C113+1)</f>
        <v>2023</v>
      </c>
      <c r="D114" s="65">
        <f>IF(F113+SUM(E$99:E113)=D$92,F113,D$92-SUM(E$99:E113))</f>
        <v>2943499.4775083913</v>
      </c>
      <c r="E114" s="71">
        <f>IF(+J96&lt;F113,J96,D114)</f>
        <v>104189.94465116279</v>
      </c>
      <c r="F114" s="70">
        <f t="shared" si="27"/>
        <v>2839309.5328572285</v>
      </c>
      <c r="G114" s="70">
        <f t="shared" si="28"/>
        <v>2891404.5051828101</v>
      </c>
      <c r="H114" s="73">
        <f t="shared" si="34"/>
        <v>413687.46316011017</v>
      </c>
      <c r="I114" s="127">
        <f t="shared" si="35"/>
        <v>413687.46316011017</v>
      </c>
      <c r="J114" s="69">
        <f t="shared" si="20"/>
        <v>0</v>
      </c>
      <c r="K114" s="69"/>
      <c r="L114" s="150"/>
      <c r="M114" s="69">
        <f t="shared" si="21"/>
        <v>0</v>
      </c>
      <c r="N114" s="150"/>
      <c r="O114" s="69">
        <f t="shared" si="22"/>
        <v>0</v>
      </c>
      <c r="P114" s="69">
        <f t="shared" si="23"/>
        <v>0</v>
      </c>
      <c r="Q114" s="1"/>
    </row>
    <row r="115" spans="2:17" ht="12.5">
      <c r="B115" s="9" t="str">
        <f t="shared" si="26"/>
        <v/>
      </c>
      <c r="C115" s="64">
        <f>IF(D93="","-",+C114+1)</f>
        <v>2024</v>
      </c>
      <c r="D115" s="65">
        <f>IF(F114+SUM(E$99:E114)=D$92,F114,D$92-SUM(E$99:E114))</f>
        <v>2839309.5328572285</v>
      </c>
      <c r="E115" s="71">
        <f>IF(+J96&lt;F114,J96,D115)</f>
        <v>104189.94465116279</v>
      </c>
      <c r="F115" s="70">
        <f t="shared" si="27"/>
        <v>2735119.5882060658</v>
      </c>
      <c r="G115" s="70">
        <f t="shared" si="28"/>
        <v>2787214.5605316469</v>
      </c>
      <c r="H115" s="73">
        <f t="shared" si="34"/>
        <v>402534.91454046249</v>
      </c>
      <c r="I115" s="127">
        <f t="shared" si="35"/>
        <v>402534.91454046249</v>
      </c>
      <c r="J115" s="69">
        <f t="shared" si="20"/>
        <v>0</v>
      </c>
      <c r="K115" s="69"/>
      <c r="L115" s="150"/>
      <c r="M115" s="69">
        <f t="shared" si="21"/>
        <v>0</v>
      </c>
      <c r="N115" s="150"/>
      <c r="O115" s="69">
        <f t="shared" si="22"/>
        <v>0</v>
      </c>
      <c r="P115" s="69">
        <f t="shared" si="23"/>
        <v>0</v>
      </c>
      <c r="Q115" s="1"/>
    </row>
    <row r="116" spans="2:17" ht="12.5">
      <c r="B116" s="9" t="str">
        <f t="shared" si="26"/>
        <v/>
      </c>
      <c r="C116" s="64">
        <f>IF(D93="","-",+C115+1)</f>
        <v>2025</v>
      </c>
      <c r="D116" s="65">
        <f>IF(F115+SUM(E$99:E115)=D$92,F115,D$92-SUM(E$99:E115))</f>
        <v>2735119.5882060658</v>
      </c>
      <c r="E116" s="71">
        <f>IF(+J96&lt;F115,J96,D116)</f>
        <v>104189.94465116279</v>
      </c>
      <c r="F116" s="70">
        <f t="shared" si="27"/>
        <v>2630929.6435549031</v>
      </c>
      <c r="G116" s="70">
        <f t="shared" si="28"/>
        <v>2683024.6158804847</v>
      </c>
      <c r="H116" s="73">
        <f t="shared" si="34"/>
        <v>391382.36592081492</v>
      </c>
      <c r="I116" s="127">
        <f t="shared" si="35"/>
        <v>391382.36592081492</v>
      </c>
      <c r="J116" s="69">
        <f t="shared" si="20"/>
        <v>0</v>
      </c>
      <c r="K116" s="69"/>
      <c r="L116" s="150"/>
      <c r="M116" s="69">
        <f t="shared" si="21"/>
        <v>0</v>
      </c>
      <c r="N116" s="150"/>
      <c r="O116" s="69">
        <f t="shared" si="22"/>
        <v>0</v>
      </c>
      <c r="P116" s="69">
        <f t="shared" si="23"/>
        <v>0</v>
      </c>
      <c r="Q116" s="1"/>
    </row>
    <row r="117" spans="2:17" ht="12.5">
      <c r="B117" s="9" t="str">
        <f t="shared" si="26"/>
        <v/>
      </c>
      <c r="C117" s="64">
        <f>IF(D93="","-",+C116+1)</f>
        <v>2026</v>
      </c>
      <c r="D117" s="65">
        <f>IF(F116+SUM(E$99:E116)=D$92,F116,D$92-SUM(E$99:E116))</f>
        <v>2630929.6435549031</v>
      </c>
      <c r="E117" s="71">
        <f>IF(+J96&lt;F116,J96,D117)</f>
        <v>104189.94465116279</v>
      </c>
      <c r="F117" s="70">
        <f t="shared" si="27"/>
        <v>2526739.6989037404</v>
      </c>
      <c r="G117" s="70">
        <f t="shared" si="28"/>
        <v>2578834.6712293215</v>
      </c>
      <c r="H117" s="73">
        <f t="shared" si="34"/>
        <v>380229.81730116729</v>
      </c>
      <c r="I117" s="127">
        <f t="shared" si="35"/>
        <v>380229.81730116729</v>
      </c>
      <c r="J117" s="69">
        <f t="shared" si="20"/>
        <v>0</v>
      </c>
      <c r="K117" s="69"/>
      <c r="L117" s="150"/>
      <c r="M117" s="69">
        <f t="shared" si="21"/>
        <v>0</v>
      </c>
      <c r="N117" s="150"/>
      <c r="O117" s="69">
        <f t="shared" si="22"/>
        <v>0</v>
      </c>
      <c r="P117" s="69">
        <f t="shared" si="23"/>
        <v>0</v>
      </c>
      <c r="Q117" s="1"/>
    </row>
    <row r="118" spans="2:17" ht="12.5">
      <c r="B118" s="9" t="str">
        <f t="shared" si="26"/>
        <v/>
      </c>
      <c r="C118" s="64">
        <f>IF(D93="","-",+C117+1)</f>
        <v>2027</v>
      </c>
      <c r="D118" s="65">
        <f>IF(F117+SUM(E$99:E117)=D$92,F117,D$92-SUM(E$99:E117))</f>
        <v>2526739.6989037404</v>
      </c>
      <c r="E118" s="71">
        <f>IF(+J96&lt;F117,J96,D118)</f>
        <v>104189.94465116279</v>
      </c>
      <c r="F118" s="70">
        <f t="shared" si="27"/>
        <v>2422549.7542525777</v>
      </c>
      <c r="G118" s="70">
        <f t="shared" si="28"/>
        <v>2474644.7265781593</v>
      </c>
      <c r="H118" s="73">
        <f t="shared" si="34"/>
        <v>369077.26868151972</v>
      </c>
      <c r="I118" s="127">
        <f t="shared" si="35"/>
        <v>369077.26868151972</v>
      </c>
      <c r="J118" s="69">
        <f t="shared" si="20"/>
        <v>0</v>
      </c>
      <c r="K118" s="69"/>
      <c r="L118" s="150"/>
      <c r="M118" s="69">
        <f t="shared" si="21"/>
        <v>0</v>
      </c>
      <c r="N118" s="150"/>
      <c r="O118" s="69">
        <f t="shared" si="22"/>
        <v>0</v>
      </c>
      <c r="P118" s="69">
        <f t="shared" si="23"/>
        <v>0</v>
      </c>
      <c r="Q118" s="1"/>
    </row>
    <row r="119" spans="2:17" ht="12.5">
      <c r="B119" s="9" t="str">
        <f t="shared" si="26"/>
        <v/>
      </c>
      <c r="C119" s="64">
        <f>IF(D93="","-",+C118+1)</f>
        <v>2028</v>
      </c>
      <c r="D119" s="65">
        <f>IF(F118+SUM(E$99:E118)=D$92,F118,D$92-SUM(E$99:E118))</f>
        <v>2422549.7542525777</v>
      </c>
      <c r="E119" s="71">
        <f>IF(+J96&lt;F118,J96,D119)</f>
        <v>104189.94465116279</v>
      </c>
      <c r="F119" s="70">
        <f t="shared" si="27"/>
        <v>2318359.8096014149</v>
      </c>
      <c r="G119" s="70">
        <f t="shared" si="28"/>
        <v>2370454.7819269961</v>
      </c>
      <c r="H119" s="73">
        <f t="shared" si="34"/>
        <v>357924.7200618721</v>
      </c>
      <c r="I119" s="127">
        <f t="shared" si="35"/>
        <v>357924.7200618721</v>
      </c>
      <c r="J119" s="69">
        <f t="shared" si="20"/>
        <v>0</v>
      </c>
      <c r="K119" s="69"/>
      <c r="L119" s="150"/>
      <c r="M119" s="69">
        <f t="shared" si="21"/>
        <v>0</v>
      </c>
      <c r="N119" s="150"/>
      <c r="O119" s="69">
        <f t="shared" si="22"/>
        <v>0</v>
      </c>
      <c r="P119" s="69">
        <f t="shared" si="23"/>
        <v>0</v>
      </c>
      <c r="Q119" s="1"/>
    </row>
    <row r="120" spans="2:17" ht="12.5">
      <c r="B120" s="9" t="str">
        <f t="shared" si="26"/>
        <v/>
      </c>
      <c r="C120" s="64">
        <f>IF(D93="","-",+C119+1)</f>
        <v>2029</v>
      </c>
      <c r="D120" s="65">
        <f>IF(F119+SUM(E$99:E119)=D$92,F119,D$92-SUM(E$99:E119))</f>
        <v>2318359.8096014149</v>
      </c>
      <c r="E120" s="71">
        <f>IF(+J96&lt;F119,J96,D120)</f>
        <v>104189.94465116279</v>
      </c>
      <c r="F120" s="70">
        <f t="shared" si="27"/>
        <v>2214169.8649502522</v>
      </c>
      <c r="G120" s="70">
        <f t="shared" si="28"/>
        <v>2266264.8372758338</v>
      </c>
      <c r="H120" s="73">
        <f t="shared" si="34"/>
        <v>346772.17144222453</v>
      </c>
      <c r="I120" s="127">
        <f t="shared" si="35"/>
        <v>346772.17144222453</v>
      </c>
      <c r="J120" s="69">
        <f t="shared" si="20"/>
        <v>0</v>
      </c>
      <c r="K120" s="69"/>
      <c r="L120" s="150"/>
      <c r="M120" s="69">
        <f t="shared" si="21"/>
        <v>0</v>
      </c>
      <c r="N120" s="150"/>
      <c r="O120" s="69">
        <f t="shared" si="22"/>
        <v>0</v>
      </c>
      <c r="P120" s="69">
        <f t="shared" si="23"/>
        <v>0</v>
      </c>
      <c r="Q120" s="1"/>
    </row>
    <row r="121" spans="2:17" ht="12.5">
      <c r="B121" s="9" t="str">
        <f t="shared" si="26"/>
        <v/>
      </c>
      <c r="C121" s="64">
        <f>IF(D93="","-",+C120+1)</f>
        <v>2030</v>
      </c>
      <c r="D121" s="65">
        <f>IF(F120+SUM(E$99:E120)=D$92,F120,D$92-SUM(E$99:E120))</f>
        <v>2214169.8649502522</v>
      </c>
      <c r="E121" s="71">
        <f>IF(+J96&lt;F120,J96,D121)</f>
        <v>104189.94465116279</v>
      </c>
      <c r="F121" s="70">
        <f t="shared" si="27"/>
        <v>2109979.9202990895</v>
      </c>
      <c r="G121" s="70">
        <f t="shared" si="28"/>
        <v>2162074.8926246706</v>
      </c>
      <c r="H121" s="73">
        <f t="shared" si="34"/>
        <v>335619.62282257684</v>
      </c>
      <c r="I121" s="127">
        <f t="shared" si="35"/>
        <v>335619.62282257684</v>
      </c>
      <c r="J121" s="69">
        <f t="shared" si="20"/>
        <v>0</v>
      </c>
      <c r="K121" s="69"/>
      <c r="L121" s="150"/>
      <c r="M121" s="69">
        <f t="shared" si="21"/>
        <v>0</v>
      </c>
      <c r="N121" s="150"/>
      <c r="O121" s="69">
        <f t="shared" si="22"/>
        <v>0</v>
      </c>
      <c r="P121" s="69">
        <f t="shared" si="23"/>
        <v>0</v>
      </c>
      <c r="Q121" s="1"/>
    </row>
    <row r="122" spans="2:17" ht="12.5">
      <c r="B122" s="9" t="str">
        <f t="shared" si="26"/>
        <v/>
      </c>
      <c r="C122" s="64">
        <f>IF(D93="","-",+C121+1)</f>
        <v>2031</v>
      </c>
      <c r="D122" s="65">
        <f>IF(F121+SUM(E$99:E121)=D$92,F121,D$92-SUM(E$99:E121))</f>
        <v>2109979.9202990895</v>
      </c>
      <c r="E122" s="71">
        <f>IF(+J96&lt;F121,J96,D122)</f>
        <v>104189.94465116279</v>
      </c>
      <c r="F122" s="70">
        <f t="shared" si="27"/>
        <v>2005789.9756479268</v>
      </c>
      <c r="G122" s="70">
        <f t="shared" si="28"/>
        <v>2057884.9479735082</v>
      </c>
      <c r="H122" s="73">
        <f t="shared" si="34"/>
        <v>324467.07420292927</v>
      </c>
      <c r="I122" s="127">
        <f t="shared" si="35"/>
        <v>324467.07420292927</v>
      </c>
      <c r="J122" s="69">
        <f t="shared" si="20"/>
        <v>0</v>
      </c>
      <c r="K122" s="69"/>
      <c r="L122" s="150"/>
      <c r="M122" s="69">
        <f t="shared" si="21"/>
        <v>0</v>
      </c>
      <c r="N122" s="150"/>
      <c r="O122" s="69">
        <f t="shared" si="22"/>
        <v>0</v>
      </c>
      <c r="P122" s="69">
        <f t="shared" si="23"/>
        <v>0</v>
      </c>
      <c r="Q122" s="1"/>
    </row>
    <row r="123" spans="2:17" ht="12.5">
      <c r="B123" s="9" t="str">
        <f t="shared" si="26"/>
        <v/>
      </c>
      <c r="C123" s="64">
        <f>IF(D93="","-",+C122+1)</f>
        <v>2032</v>
      </c>
      <c r="D123" s="65">
        <f>IF(F122+SUM(E$99:E122)=D$92,F122,D$92-SUM(E$99:E122))</f>
        <v>2005789.9756479268</v>
      </c>
      <c r="E123" s="71">
        <f>IF(+J96&lt;F122,J96,D123)</f>
        <v>104189.94465116279</v>
      </c>
      <c r="F123" s="70">
        <f t="shared" si="27"/>
        <v>1901600.0309967641</v>
      </c>
      <c r="G123" s="70">
        <f t="shared" si="28"/>
        <v>1953695.0033223454</v>
      </c>
      <c r="H123" s="73">
        <f t="shared" si="34"/>
        <v>313314.52558328165</v>
      </c>
      <c r="I123" s="127">
        <f t="shared" si="35"/>
        <v>313314.52558328165</v>
      </c>
      <c r="J123" s="69">
        <f t="shared" si="20"/>
        <v>0</v>
      </c>
      <c r="K123" s="69"/>
      <c r="L123" s="150"/>
      <c r="M123" s="69">
        <f t="shared" si="21"/>
        <v>0</v>
      </c>
      <c r="N123" s="150"/>
      <c r="O123" s="69">
        <f t="shared" si="22"/>
        <v>0</v>
      </c>
      <c r="P123" s="69">
        <f t="shared" si="23"/>
        <v>0</v>
      </c>
      <c r="Q123" s="1"/>
    </row>
    <row r="124" spans="2:17" ht="12.5">
      <c r="B124" s="9" t="str">
        <f t="shared" si="26"/>
        <v/>
      </c>
      <c r="C124" s="64">
        <f>IF(D93="","-",+C123+1)</f>
        <v>2033</v>
      </c>
      <c r="D124" s="65">
        <f>IF(F123+SUM(E$99:E123)=D$92,F123,D$92-SUM(E$99:E123))</f>
        <v>1901600.0309967641</v>
      </c>
      <c r="E124" s="71">
        <f>IF(+J96&lt;F123,J96,D124)</f>
        <v>104189.94465116279</v>
      </c>
      <c r="F124" s="70">
        <f t="shared" si="27"/>
        <v>1797410.0863456014</v>
      </c>
      <c r="G124" s="70">
        <f t="shared" si="28"/>
        <v>1849505.0586711827</v>
      </c>
      <c r="H124" s="73">
        <f t="shared" si="34"/>
        <v>302161.97696363402</v>
      </c>
      <c r="I124" s="127">
        <f t="shared" si="35"/>
        <v>302161.97696363402</v>
      </c>
      <c r="J124" s="69">
        <f t="shared" si="20"/>
        <v>0</v>
      </c>
      <c r="K124" s="69"/>
      <c r="L124" s="150"/>
      <c r="M124" s="69">
        <f t="shared" si="21"/>
        <v>0</v>
      </c>
      <c r="N124" s="150"/>
      <c r="O124" s="69">
        <f t="shared" si="22"/>
        <v>0</v>
      </c>
      <c r="P124" s="69">
        <f t="shared" si="23"/>
        <v>0</v>
      </c>
      <c r="Q124" s="1"/>
    </row>
    <row r="125" spans="2:17" ht="12.5">
      <c r="B125" s="9" t="str">
        <f t="shared" si="26"/>
        <v/>
      </c>
      <c r="C125" s="64">
        <f>IF(D93="","-",+C124+1)</f>
        <v>2034</v>
      </c>
      <c r="D125" s="65">
        <f>IF(F124+SUM(E$99:E124)=D$92,F124,D$92-SUM(E$99:E124))</f>
        <v>1797410.0863456014</v>
      </c>
      <c r="E125" s="71">
        <f>IF(+J96&lt;F124,J96,D125)</f>
        <v>104189.94465116279</v>
      </c>
      <c r="F125" s="70">
        <f t="shared" si="27"/>
        <v>1693220.1416944386</v>
      </c>
      <c r="G125" s="70">
        <f t="shared" si="28"/>
        <v>1745315.11402002</v>
      </c>
      <c r="H125" s="73">
        <f t="shared" si="34"/>
        <v>291009.42834398639</v>
      </c>
      <c r="I125" s="127">
        <f t="shared" si="35"/>
        <v>291009.42834398639</v>
      </c>
      <c r="J125" s="69">
        <f t="shared" si="20"/>
        <v>0</v>
      </c>
      <c r="K125" s="69"/>
      <c r="L125" s="150"/>
      <c r="M125" s="69">
        <f t="shared" si="21"/>
        <v>0</v>
      </c>
      <c r="N125" s="150"/>
      <c r="O125" s="69">
        <f t="shared" si="22"/>
        <v>0</v>
      </c>
      <c r="P125" s="69">
        <f t="shared" si="23"/>
        <v>0</v>
      </c>
      <c r="Q125" s="1"/>
    </row>
    <row r="126" spans="2:17" ht="12.5">
      <c r="B126" s="9" t="str">
        <f t="shared" si="26"/>
        <v/>
      </c>
      <c r="C126" s="64">
        <f>IF(D93="","-",+C125+1)</f>
        <v>2035</v>
      </c>
      <c r="D126" s="65">
        <f>IF(F125+SUM(E$99:E125)=D$92,F125,D$92-SUM(E$99:E125))</f>
        <v>1693220.1416944386</v>
      </c>
      <c r="E126" s="71">
        <f>IF(+J96&lt;F125,J96,D126)</f>
        <v>104189.94465116279</v>
      </c>
      <c r="F126" s="70">
        <f t="shared" si="27"/>
        <v>1589030.1970432759</v>
      </c>
      <c r="G126" s="70">
        <f t="shared" si="28"/>
        <v>1641125.1693688573</v>
      </c>
      <c r="H126" s="73">
        <f t="shared" si="34"/>
        <v>279856.87972433883</v>
      </c>
      <c r="I126" s="127">
        <f t="shared" si="35"/>
        <v>279856.87972433883</v>
      </c>
      <c r="J126" s="69">
        <f t="shared" si="20"/>
        <v>0</v>
      </c>
      <c r="K126" s="69"/>
      <c r="L126" s="150"/>
      <c r="M126" s="69">
        <f t="shared" si="21"/>
        <v>0</v>
      </c>
      <c r="N126" s="150"/>
      <c r="O126" s="69">
        <f t="shared" si="22"/>
        <v>0</v>
      </c>
      <c r="P126" s="69">
        <f t="shared" si="23"/>
        <v>0</v>
      </c>
      <c r="Q126" s="1"/>
    </row>
    <row r="127" spans="2:17" ht="12.5">
      <c r="B127" s="9" t="str">
        <f t="shared" si="26"/>
        <v/>
      </c>
      <c r="C127" s="64">
        <f>IF(D93="","-",+C126+1)</f>
        <v>2036</v>
      </c>
      <c r="D127" s="65">
        <f>IF(F126+SUM(E$99:E126)=D$92,F126,D$92-SUM(E$99:E126))</f>
        <v>1589030.1970432759</v>
      </c>
      <c r="E127" s="71">
        <f>IF(+J96&lt;F126,J96,D127)</f>
        <v>104189.94465116279</v>
      </c>
      <c r="F127" s="70">
        <f t="shared" si="27"/>
        <v>1484840.2523921132</v>
      </c>
      <c r="G127" s="70">
        <f t="shared" si="28"/>
        <v>1536935.2247176946</v>
      </c>
      <c r="H127" s="73">
        <f t="shared" si="34"/>
        <v>268704.3311046912</v>
      </c>
      <c r="I127" s="127">
        <f t="shared" si="35"/>
        <v>268704.3311046912</v>
      </c>
      <c r="J127" s="69">
        <f t="shared" si="20"/>
        <v>0</v>
      </c>
      <c r="K127" s="69"/>
      <c r="L127" s="150"/>
      <c r="M127" s="69">
        <f t="shared" si="21"/>
        <v>0</v>
      </c>
      <c r="N127" s="150"/>
      <c r="O127" s="69">
        <f t="shared" si="22"/>
        <v>0</v>
      </c>
      <c r="P127" s="69">
        <f t="shared" si="23"/>
        <v>0</v>
      </c>
      <c r="Q127" s="1"/>
    </row>
    <row r="128" spans="2:17" ht="12.5">
      <c r="B128" s="9" t="str">
        <f t="shared" si="26"/>
        <v/>
      </c>
      <c r="C128" s="64">
        <f>IF(D93="","-",+C127+1)</f>
        <v>2037</v>
      </c>
      <c r="D128" s="65">
        <f>IF(F127+SUM(E$99:E127)=D$92,F127,D$92-SUM(E$99:E127))</f>
        <v>1484840.2523921132</v>
      </c>
      <c r="E128" s="71">
        <f>IF(+J96&lt;F127,J96,D128)</f>
        <v>104189.94465116279</v>
      </c>
      <c r="F128" s="70">
        <f t="shared" si="27"/>
        <v>1380650.3077409505</v>
      </c>
      <c r="G128" s="70">
        <f t="shared" si="28"/>
        <v>1432745.2800665319</v>
      </c>
      <c r="H128" s="73">
        <f t="shared" si="34"/>
        <v>257551.78248504357</v>
      </c>
      <c r="I128" s="127">
        <f t="shared" si="35"/>
        <v>257551.78248504357</v>
      </c>
      <c r="J128" s="69">
        <f t="shared" si="20"/>
        <v>0</v>
      </c>
      <c r="K128" s="69"/>
      <c r="L128" s="150"/>
      <c r="M128" s="69">
        <f t="shared" si="21"/>
        <v>0</v>
      </c>
      <c r="N128" s="150"/>
      <c r="O128" s="69">
        <f t="shared" si="22"/>
        <v>0</v>
      </c>
      <c r="P128" s="69">
        <f t="shared" si="23"/>
        <v>0</v>
      </c>
      <c r="Q128" s="1"/>
    </row>
    <row r="129" spans="2:17" ht="12.5">
      <c r="B129" s="9" t="str">
        <f t="shared" si="26"/>
        <v/>
      </c>
      <c r="C129" s="64">
        <f>IF(D93="","-",+C128+1)</f>
        <v>2038</v>
      </c>
      <c r="D129" s="65">
        <f>IF(F128+SUM(E$99:E128)=D$92,F128,D$92-SUM(E$99:E128))</f>
        <v>1380650.3077409505</v>
      </c>
      <c r="E129" s="71">
        <f>IF(+J96&lt;F128,J96,D129)</f>
        <v>104189.94465116279</v>
      </c>
      <c r="F129" s="70">
        <f t="shared" si="27"/>
        <v>1276460.3630897878</v>
      </c>
      <c r="G129" s="70">
        <f t="shared" si="28"/>
        <v>1328555.3354153691</v>
      </c>
      <c r="H129" s="73">
        <f t="shared" si="34"/>
        <v>246399.23386539595</v>
      </c>
      <c r="I129" s="127">
        <f t="shared" si="35"/>
        <v>246399.23386539595</v>
      </c>
      <c r="J129" s="69">
        <f t="shared" si="20"/>
        <v>0</v>
      </c>
      <c r="K129" s="69"/>
      <c r="L129" s="150"/>
      <c r="M129" s="69">
        <f t="shared" si="21"/>
        <v>0</v>
      </c>
      <c r="N129" s="150"/>
      <c r="O129" s="69">
        <f t="shared" si="22"/>
        <v>0</v>
      </c>
      <c r="P129" s="69">
        <f t="shared" si="23"/>
        <v>0</v>
      </c>
      <c r="Q129" s="1"/>
    </row>
    <row r="130" spans="2:17" ht="12.5">
      <c r="B130" s="9" t="str">
        <f t="shared" si="26"/>
        <v/>
      </c>
      <c r="C130" s="64">
        <f>IF(D93="","-",+C129+1)</f>
        <v>2039</v>
      </c>
      <c r="D130" s="65">
        <f>IF(F129+SUM(E$99:E129)=D$92,F129,D$92-SUM(E$99:E129))</f>
        <v>1276460.3630897878</v>
      </c>
      <c r="E130" s="71">
        <f>IF(+J96&lt;F129,J96,D130)</f>
        <v>104189.94465116279</v>
      </c>
      <c r="F130" s="70">
        <f t="shared" si="27"/>
        <v>1172270.4184386251</v>
      </c>
      <c r="G130" s="70">
        <f t="shared" si="28"/>
        <v>1224365.3907642064</v>
      </c>
      <c r="H130" s="73">
        <f t="shared" si="34"/>
        <v>235246.68524574838</v>
      </c>
      <c r="I130" s="127">
        <f t="shared" si="35"/>
        <v>235246.68524574838</v>
      </c>
      <c r="J130" s="69">
        <f t="shared" si="20"/>
        <v>0</v>
      </c>
      <c r="K130" s="69"/>
      <c r="L130" s="150"/>
      <c r="M130" s="69">
        <f t="shared" si="21"/>
        <v>0</v>
      </c>
      <c r="N130" s="150"/>
      <c r="O130" s="69">
        <f t="shared" si="22"/>
        <v>0</v>
      </c>
      <c r="P130" s="69">
        <f t="shared" si="23"/>
        <v>0</v>
      </c>
      <c r="Q130" s="1"/>
    </row>
    <row r="131" spans="2:17" ht="12.5">
      <c r="B131" s="9" t="str">
        <f t="shared" si="26"/>
        <v/>
      </c>
      <c r="C131" s="64">
        <f>IF(D93="","-",+C130+1)</f>
        <v>2040</v>
      </c>
      <c r="D131" s="65">
        <f>IF(F130+SUM(E$99:E130)=D$92,F130,D$92-SUM(E$99:E130))</f>
        <v>1172270.4184386251</v>
      </c>
      <c r="E131" s="71">
        <f>IF(+J96&lt;F130,J96,D131)</f>
        <v>104189.94465116279</v>
      </c>
      <c r="F131" s="70">
        <f t="shared" ref="F131:F154" si="36">+D131-E131</f>
        <v>1068080.4737874623</v>
      </c>
      <c r="G131" s="70">
        <f t="shared" ref="G131:G154" si="37">+(F131+D131)/2</f>
        <v>1120175.4461130437</v>
      </c>
      <c r="H131" s="73">
        <f t="shared" si="34"/>
        <v>224094.13662610075</v>
      </c>
      <c r="I131" s="127">
        <f t="shared" si="35"/>
        <v>224094.13662610075</v>
      </c>
      <c r="J131" s="69">
        <f t="shared" ref="J131:J154" si="38">+I131-H131</f>
        <v>0</v>
      </c>
      <c r="K131" s="69"/>
      <c r="L131" s="150"/>
      <c r="M131" s="69">
        <f t="shared" ref="M131:M154" si="39">IF(L131&lt;&gt;0,+H131-L131,0)</f>
        <v>0</v>
      </c>
      <c r="N131" s="150"/>
      <c r="O131" s="69">
        <f t="shared" ref="O131:O154" si="40">IF(N131&lt;&gt;0,+I131-N131,0)</f>
        <v>0</v>
      </c>
      <c r="P131" s="69">
        <f t="shared" ref="P131:P154" si="41">+O131-M131</f>
        <v>0</v>
      </c>
      <c r="Q131" s="1"/>
    </row>
    <row r="132" spans="2:17" ht="12.5">
      <c r="B132" s="9" t="str">
        <f t="shared" si="26"/>
        <v/>
      </c>
      <c r="C132" s="64">
        <f>IF(D93="","-",+C131+1)</f>
        <v>2041</v>
      </c>
      <c r="D132" s="65">
        <f>IF(F131+SUM(E$99:E131)=D$92,F131,D$92-SUM(E$99:E131))</f>
        <v>1068080.4737874623</v>
      </c>
      <c r="E132" s="71">
        <f>IF(+J96&lt;F131,J96,D132)</f>
        <v>104189.94465116279</v>
      </c>
      <c r="F132" s="70">
        <f t="shared" si="36"/>
        <v>963890.5291362995</v>
      </c>
      <c r="G132" s="70">
        <f t="shared" si="37"/>
        <v>1015985.501461881</v>
      </c>
      <c r="H132" s="73">
        <f t="shared" si="34"/>
        <v>212941.58800645312</v>
      </c>
      <c r="I132" s="127">
        <f t="shared" si="35"/>
        <v>212941.58800645312</v>
      </c>
      <c r="J132" s="69">
        <f t="shared" si="38"/>
        <v>0</v>
      </c>
      <c r="K132" s="69"/>
      <c r="L132" s="150"/>
      <c r="M132" s="69">
        <f t="shared" si="39"/>
        <v>0</v>
      </c>
      <c r="N132" s="150"/>
      <c r="O132" s="69">
        <f t="shared" si="40"/>
        <v>0</v>
      </c>
      <c r="P132" s="69">
        <f t="shared" si="41"/>
        <v>0</v>
      </c>
      <c r="Q132" s="1"/>
    </row>
    <row r="133" spans="2:17" ht="12.5">
      <c r="B133" s="9" t="str">
        <f t="shared" si="26"/>
        <v/>
      </c>
      <c r="C133" s="64">
        <f>IF(D93="","-",+C132+1)</f>
        <v>2042</v>
      </c>
      <c r="D133" s="65">
        <f>IF(F132+SUM(E$99:E132)=D$92,F132,D$92-SUM(E$99:E132))</f>
        <v>963890.5291362995</v>
      </c>
      <c r="E133" s="71">
        <f>IF(+J96&lt;F132,J96,D133)</f>
        <v>104189.94465116279</v>
      </c>
      <c r="F133" s="70">
        <f t="shared" si="36"/>
        <v>859700.58448513667</v>
      </c>
      <c r="G133" s="70">
        <f t="shared" si="37"/>
        <v>911795.55681071803</v>
      </c>
      <c r="H133" s="73">
        <f t="shared" si="34"/>
        <v>201789.0393868055</v>
      </c>
      <c r="I133" s="127">
        <f t="shared" si="35"/>
        <v>201789.0393868055</v>
      </c>
      <c r="J133" s="69">
        <f t="shared" si="38"/>
        <v>0</v>
      </c>
      <c r="K133" s="69"/>
      <c r="L133" s="150"/>
      <c r="M133" s="69">
        <f t="shared" si="39"/>
        <v>0</v>
      </c>
      <c r="N133" s="150"/>
      <c r="O133" s="69">
        <f t="shared" si="40"/>
        <v>0</v>
      </c>
      <c r="P133" s="69">
        <f t="shared" si="41"/>
        <v>0</v>
      </c>
      <c r="Q133" s="1"/>
    </row>
    <row r="134" spans="2:17" ht="12.5">
      <c r="B134" s="9" t="str">
        <f t="shared" si="26"/>
        <v/>
      </c>
      <c r="C134" s="64">
        <f>IF(D93="","-",+C133+1)</f>
        <v>2043</v>
      </c>
      <c r="D134" s="65">
        <f>IF(F133+SUM(E$99:E133)=D$92,F133,D$92-SUM(E$99:E133))</f>
        <v>859700.58448513667</v>
      </c>
      <c r="E134" s="71">
        <f>IF(+J96&lt;F133,J96,D134)</f>
        <v>104189.94465116279</v>
      </c>
      <c r="F134" s="70">
        <f t="shared" si="36"/>
        <v>755510.63983397384</v>
      </c>
      <c r="G134" s="70">
        <f t="shared" si="37"/>
        <v>807605.61215955531</v>
      </c>
      <c r="H134" s="73">
        <f t="shared" si="34"/>
        <v>190636.49076715787</v>
      </c>
      <c r="I134" s="127">
        <f t="shared" si="35"/>
        <v>190636.49076715787</v>
      </c>
      <c r="J134" s="69">
        <f t="shared" si="38"/>
        <v>0</v>
      </c>
      <c r="K134" s="69"/>
      <c r="L134" s="150"/>
      <c r="M134" s="69">
        <f t="shared" si="39"/>
        <v>0</v>
      </c>
      <c r="N134" s="150"/>
      <c r="O134" s="69">
        <f t="shared" si="40"/>
        <v>0</v>
      </c>
      <c r="P134" s="69">
        <f t="shared" si="41"/>
        <v>0</v>
      </c>
      <c r="Q134" s="1"/>
    </row>
    <row r="135" spans="2:17" ht="12.5">
      <c r="B135" s="9" t="str">
        <f t="shared" si="26"/>
        <v/>
      </c>
      <c r="C135" s="64">
        <f>IF(D93="","-",+C134+1)</f>
        <v>2044</v>
      </c>
      <c r="D135" s="65">
        <f>IF(F134+SUM(E$99:E134)=D$92,F134,D$92-SUM(E$99:E134))</f>
        <v>755510.63983397384</v>
      </c>
      <c r="E135" s="71">
        <f>IF(+J96&lt;F134,J96,D135)</f>
        <v>104189.94465116279</v>
      </c>
      <c r="F135" s="70">
        <f t="shared" si="36"/>
        <v>651320.695182811</v>
      </c>
      <c r="G135" s="70">
        <f t="shared" si="37"/>
        <v>703415.66750839236</v>
      </c>
      <c r="H135" s="73">
        <f t="shared" si="34"/>
        <v>179483.94214751024</v>
      </c>
      <c r="I135" s="127">
        <f t="shared" si="35"/>
        <v>179483.94214751024</v>
      </c>
      <c r="J135" s="69">
        <f t="shared" si="38"/>
        <v>0</v>
      </c>
      <c r="K135" s="69"/>
      <c r="L135" s="150"/>
      <c r="M135" s="69">
        <f t="shared" si="39"/>
        <v>0</v>
      </c>
      <c r="N135" s="150"/>
      <c r="O135" s="69">
        <f t="shared" si="40"/>
        <v>0</v>
      </c>
      <c r="P135" s="69">
        <f t="shared" si="41"/>
        <v>0</v>
      </c>
      <c r="Q135" s="1"/>
    </row>
    <row r="136" spans="2:17" ht="12.5">
      <c r="B136" s="9" t="str">
        <f t="shared" si="26"/>
        <v/>
      </c>
      <c r="C136" s="64">
        <f>IF(D93="","-",+C135+1)</f>
        <v>2045</v>
      </c>
      <c r="D136" s="65">
        <f>IF(F135+SUM(E$99:E135)=D$92,F135,D$92-SUM(E$99:E135))</f>
        <v>651320.695182811</v>
      </c>
      <c r="E136" s="71">
        <f>IF(+J96&lt;F135,J96,D136)</f>
        <v>104189.94465116279</v>
      </c>
      <c r="F136" s="70">
        <f t="shared" si="36"/>
        <v>547130.75053164817</v>
      </c>
      <c r="G136" s="70">
        <f t="shared" si="37"/>
        <v>599225.72285722964</v>
      </c>
      <c r="H136" s="73">
        <f t="shared" si="34"/>
        <v>168331.39352786262</v>
      </c>
      <c r="I136" s="127">
        <f t="shared" si="35"/>
        <v>168331.39352786262</v>
      </c>
      <c r="J136" s="69">
        <f t="shared" si="38"/>
        <v>0</v>
      </c>
      <c r="K136" s="69"/>
      <c r="L136" s="150"/>
      <c r="M136" s="69">
        <f t="shared" si="39"/>
        <v>0</v>
      </c>
      <c r="N136" s="150"/>
      <c r="O136" s="69">
        <f t="shared" si="40"/>
        <v>0</v>
      </c>
      <c r="P136" s="69">
        <f t="shared" si="41"/>
        <v>0</v>
      </c>
      <c r="Q136" s="1"/>
    </row>
    <row r="137" spans="2:17" ht="12.5">
      <c r="B137" s="9" t="str">
        <f t="shared" si="26"/>
        <v/>
      </c>
      <c r="C137" s="64">
        <f>IF(D93="","-",+C136+1)</f>
        <v>2046</v>
      </c>
      <c r="D137" s="65">
        <f>IF(F136+SUM(E$99:E136)=D$92,F136,D$92-SUM(E$99:E136))</f>
        <v>547130.75053164817</v>
      </c>
      <c r="E137" s="71">
        <f>IF(+J96&lt;F136,J96,D137)</f>
        <v>104189.94465116279</v>
      </c>
      <c r="F137" s="70">
        <f t="shared" si="36"/>
        <v>442940.80588048539</v>
      </c>
      <c r="G137" s="70">
        <f t="shared" si="37"/>
        <v>495035.77820606681</v>
      </c>
      <c r="H137" s="73">
        <f t="shared" si="34"/>
        <v>157178.84490821499</v>
      </c>
      <c r="I137" s="127">
        <f t="shared" si="35"/>
        <v>157178.84490821499</v>
      </c>
      <c r="J137" s="69">
        <f t="shared" si="38"/>
        <v>0</v>
      </c>
      <c r="K137" s="69"/>
      <c r="L137" s="150"/>
      <c r="M137" s="69">
        <f t="shared" si="39"/>
        <v>0</v>
      </c>
      <c r="N137" s="150"/>
      <c r="O137" s="69">
        <f t="shared" si="40"/>
        <v>0</v>
      </c>
      <c r="P137" s="69">
        <f t="shared" si="41"/>
        <v>0</v>
      </c>
      <c r="Q137" s="1"/>
    </row>
    <row r="138" spans="2:17" ht="12.5">
      <c r="B138" s="9" t="str">
        <f t="shared" si="26"/>
        <v/>
      </c>
      <c r="C138" s="64">
        <f>IF(D93="","-",+C137+1)</f>
        <v>2047</v>
      </c>
      <c r="D138" s="65">
        <f>IF(F137+SUM(E$99:E137)=D$92,F137,D$92-SUM(E$99:E137))</f>
        <v>442940.80588048539</v>
      </c>
      <c r="E138" s="71">
        <f>IF(+J96&lt;F137,J96,D138)</f>
        <v>104189.94465116279</v>
      </c>
      <c r="F138" s="70">
        <f t="shared" si="36"/>
        <v>338750.86122932262</v>
      </c>
      <c r="G138" s="70">
        <f t="shared" si="37"/>
        <v>390845.83355490398</v>
      </c>
      <c r="H138" s="73">
        <f t="shared" si="34"/>
        <v>146026.29628856736</v>
      </c>
      <c r="I138" s="127">
        <f t="shared" si="35"/>
        <v>146026.29628856736</v>
      </c>
      <c r="J138" s="69">
        <f t="shared" si="38"/>
        <v>0</v>
      </c>
      <c r="K138" s="69"/>
      <c r="L138" s="150"/>
      <c r="M138" s="69">
        <f t="shared" si="39"/>
        <v>0</v>
      </c>
      <c r="N138" s="150"/>
      <c r="O138" s="69">
        <f t="shared" si="40"/>
        <v>0</v>
      </c>
      <c r="P138" s="69">
        <f t="shared" si="41"/>
        <v>0</v>
      </c>
      <c r="Q138" s="1"/>
    </row>
    <row r="139" spans="2:17" ht="12.5">
      <c r="B139" s="9" t="str">
        <f t="shared" si="26"/>
        <v/>
      </c>
      <c r="C139" s="64">
        <f>IF(D93="","-",+C138+1)</f>
        <v>2048</v>
      </c>
      <c r="D139" s="65">
        <f>IF(F138+SUM(E$99:E138)=D$92,F138,D$92-SUM(E$99:E138))</f>
        <v>338750.86122932262</v>
      </c>
      <c r="E139" s="71">
        <f>IF(+J96&lt;F138,J96,D139)</f>
        <v>104189.94465116279</v>
      </c>
      <c r="F139" s="70">
        <f t="shared" si="36"/>
        <v>234560.91657815984</v>
      </c>
      <c r="G139" s="70">
        <f t="shared" si="37"/>
        <v>286655.88890374126</v>
      </c>
      <c r="H139" s="73">
        <f t="shared" si="34"/>
        <v>134873.74766891976</v>
      </c>
      <c r="I139" s="127">
        <f t="shared" si="35"/>
        <v>134873.74766891976</v>
      </c>
      <c r="J139" s="69">
        <f t="shared" si="38"/>
        <v>0</v>
      </c>
      <c r="K139" s="69"/>
      <c r="L139" s="150"/>
      <c r="M139" s="69">
        <f t="shared" si="39"/>
        <v>0</v>
      </c>
      <c r="N139" s="150"/>
      <c r="O139" s="69">
        <f t="shared" si="40"/>
        <v>0</v>
      </c>
      <c r="P139" s="69">
        <f t="shared" si="41"/>
        <v>0</v>
      </c>
      <c r="Q139" s="1"/>
    </row>
    <row r="140" spans="2:17" ht="12.5">
      <c r="B140" s="9" t="str">
        <f t="shared" si="26"/>
        <v/>
      </c>
      <c r="C140" s="64">
        <f>IF(D93="","-",+C139+1)</f>
        <v>2049</v>
      </c>
      <c r="D140" s="65">
        <f>IF(F139+SUM(E$99:E139)=D$92,F139,D$92-SUM(E$99:E139))</f>
        <v>234560.91657815984</v>
      </c>
      <c r="E140" s="71">
        <f>IF(+J96&lt;F139,J96,D140)</f>
        <v>104189.94465116279</v>
      </c>
      <c r="F140" s="70">
        <f t="shared" si="36"/>
        <v>130370.97192699705</v>
      </c>
      <c r="G140" s="70">
        <f t="shared" si="37"/>
        <v>182465.94425257845</v>
      </c>
      <c r="H140" s="73">
        <f t="shared" si="34"/>
        <v>123721.19904927214</v>
      </c>
      <c r="I140" s="127">
        <f t="shared" si="35"/>
        <v>123721.19904927214</v>
      </c>
      <c r="J140" s="69">
        <f t="shared" si="38"/>
        <v>0</v>
      </c>
      <c r="K140" s="69"/>
      <c r="L140" s="150"/>
      <c r="M140" s="69">
        <f t="shared" si="39"/>
        <v>0</v>
      </c>
      <c r="N140" s="150"/>
      <c r="O140" s="69">
        <f t="shared" si="40"/>
        <v>0</v>
      </c>
      <c r="P140" s="69">
        <f t="shared" si="41"/>
        <v>0</v>
      </c>
      <c r="Q140" s="1"/>
    </row>
    <row r="141" spans="2:17" ht="12.5">
      <c r="B141" s="9" t="str">
        <f t="shared" si="26"/>
        <v/>
      </c>
      <c r="C141" s="64">
        <f>IF(D93="","-",+C140+1)</f>
        <v>2050</v>
      </c>
      <c r="D141" s="65">
        <f>IF(F140+SUM(E$99:E140)=D$92,F140,D$92-SUM(E$99:E140))</f>
        <v>130370.97192699705</v>
      </c>
      <c r="E141" s="71">
        <f>IF(+J96&lt;F140,J96,D141)</f>
        <v>104189.94465116279</v>
      </c>
      <c r="F141" s="70">
        <f t="shared" si="36"/>
        <v>26181.027275834262</v>
      </c>
      <c r="G141" s="70">
        <f t="shared" si="37"/>
        <v>78275.99960141565</v>
      </c>
      <c r="H141" s="73">
        <f t="shared" si="34"/>
        <v>112568.65042962453</v>
      </c>
      <c r="I141" s="127">
        <f t="shared" si="35"/>
        <v>112568.65042962453</v>
      </c>
      <c r="J141" s="69">
        <f t="shared" si="38"/>
        <v>0</v>
      </c>
      <c r="K141" s="69"/>
      <c r="L141" s="150"/>
      <c r="M141" s="69">
        <f t="shared" si="39"/>
        <v>0</v>
      </c>
      <c r="N141" s="150"/>
      <c r="O141" s="69">
        <f t="shared" si="40"/>
        <v>0</v>
      </c>
      <c r="P141" s="69">
        <f t="shared" si="41"/>
        <v>0</v>
      </c>
      <c r="Q141" s="1"/>
    </row>
    <row r="142" spans="2:17" ht="12.5">
      <c r="B142" s="9" t="str">
        <f t="shared" si="26"/>
        <v/>
      </c>
      <c r="C142" s="64">
        <f>IF(D93="","-",+C141+1)</f>
        <v>2051</v>
      </c>
      <c r="D142" s="65">
        <f>IF(F141+SUM(E$99:E141)=D$92,F141,D$92-SUM(E$99:E141))</f>
        <v>26181.027275834262</v>
      </c>
      <c r="E142" s="71">
        <f>IF(+J96&lt;F141,J96,D142)</f>
        <v>26181.027275834262</v>
      </c>
      <c r="F142" s="70">
        <f t="shared" si="36"/>
        <v>0</v>
      </c>
      <c r="G142" s="70">
        <f t="shared" si="37"/>
        <v>13090.513637917131</v>
      </c>
      <c r="H142" s="73">
        <f t="shared" si="34"/>
        <v>27582.243010153223</v>
      </c>
      <c r="I142" s="127">
        <f t="shared" si="35"/>
        <v>27582.243010153223</v>
      </c>
      <c r="J142" s="69">
        <f t="shared" si="38"/>
        <v>0</v>
      </c>
      <c r="K142" s="69"/>
      <c r="L142" s="150"/>
      <c r="M142" s="69">
        <f t="shared" si="39"/>
        <v>0</v>
      </c>
      <c r="N142" s="150"/>
      <c r="O142" s="69">
        <f t="shared" si="40"/>
        <v>0</v>
      </c>
      <c r="P142" s="69">
        <f t="shared" si="41"/>
        <v>0</v>
      </c>
      <c r="Q142" s="1"/>
    </row>
    <row r="143" spans="2:17" ht="12.5">
      <c r="B143" s="9" t="str">
        <f t="shared" si="26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36"/>
        <v>0</v>
      </c>
      <c r="G143" s="70">
        <f t="shared" si="37"/>
        <v>0</v>
      </c>
      <c r="H143" s="73">
        <f t="shared" si="34"/>
        <v>0</v>
      </c>
      <c r="I143" s="127">
        <f t="shared" si="35"/>
        <v>0</v>
      </c>
      <c r="J143" s="69">
        <f t="shared" si="38"/>
        <v>0</v>
      </c>
      <c r="K143" s="69"/>
      <c r="L143" s="150"/>
      <c r="M143" s="69">
        <f t="shared" si="39"/>
        <v>0</v>
      </c>
      <c r="N143" s="150"/>
      <c r="O143" s="69">
        <f t="shared" si="40"/>
        <v>0</v>
      </c>
      <c r="P143" s="69">
        <f t="shared" si="41"/>
        <v>0</v>
      </c>
      <c r="Q143" s="1"/>
    </row>
    <row r="144" spans="2:17" ht="12.5">
      <c r="B144" s="9" t="str">
        <f t="shared" si="26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36"/>
        <v>0</v>
      </c>
      <c r="G144" s="70">
        <f t="shared" si="37"/>
        <v>0</v>
      </c>
      <c r="H144" s="73">
        <f t="shared" si="34"/>
        <v>0</v>
      </c>
      <c r="I144" s="127">
        <f t="shared" si="35"/>
        <v>0</v>
      </c>
      <c r="J144" s="69">
        <f t="shared" si="38"/>
        <v>0</v>
      </c>
      <c r="K144" s="69"/>
      <c r="L144" s="150"/>
      <c r="M144" s="69">
        <f t="shared" si="39"/>
        <v>0</v>
      </c>
      <c r="N144" s="150"/>
      <c r="O144" s="69">
        <f t="shared" si="40"/>
        <v>0</v>
      </c>
      <c r="P144" s="69">
        <f t="shared" si="41"/>
        <v>0</v>
      </c>
      <c r="Q144" s="1"/>
    </row>
    <row r="145" spans="2:17" ht="12.5">
      <c r="B145" s="9" t="str">
        <f t="shared" si="26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36"/>
        <v>0</v>
      </c>
      <c r="G145" s="70">
        <f t="shared" si="37"/>
        <v>0</v>
      </c>
      <c r="H145" s="73">
        <f t="shared" si="34"/>
        <v>0</v>
      </c>
      <c r="I145" s="127">
        <f t="shared" si="35"/>
        <v>0</v>
      </c>
      <c r="J145" s="69">
        <f t="shared" si="38"/>
        <v>0</v>
      </c>
      <c r="K145" s="69"/>
      <c r="L145" s="150"/>
      <c r="M145" s="69">
        <f t="shared" si="39"/>
        <v>0</v>
      </c>
      <c r="N145" s="150"/>
      <c r="O145" s="69">
        <f t="shared" si="40"/>
        <v>0</v>
      </c>
      <c r="P145" s="69">
        <f t="shared" si="41"/>
        <v>0</v>
      </c>
      <c r="Q145" s="1"/>
    </row>
    <row r="146" spans="2:17" ht="12.5">
      <c r="B146" s="9" t="str">
        <f t="shared" si="26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36"/>
        <v>0</v>
      </c>
      <c r="G146" s="70">
        <f t="shared" si="37"/>
        <v>0</v>
      </c>
      <c r="H146" s="73">
        <f t="shared" si="34"/>
        <v>0</v>
      </c>
      <c r="I146" s="127">
        <f t="shared" si="35"/>
        <v>0</v>
      </c>
      <c r="J146" s="69">
        <f t="shared" si="38"/>
        <v>0</v>
      </c>
      <c r="K146" s="69"/>
      <c r="L146" s="150"/>
      <c r="M146" s="69">
        <f t="shared" si="39"/>
        <v>0</v>
      </c>
      <c r="N146" s="150"/>
      <c r="O146" s="69">
        <f t="shared" si="40"/>
        <v>0</v>
      </c>
      <c r="P146" s="69">
        <f t="shared" si="41"/>
        <v>0</v>
      </c>
      <c r="Q146" s="1"/>
    </row>
    <row r="147" spans="2:17" ht="12.5">
      <c r="B147" s="9" t="str">
        <f t="shared" si="26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36"/>
        <v>0</v>
      </c>
      <c r="G147" s="70">
        <f t="shared" si="37"/>
        <v>0</v>
      </c>
      <c r="H147" s="73">
        <f t="shared" si="34"/>
        <v>0</v>
      </c>
      <c r="I147" s="127">
        <f t="shared" si="35"/>
        <v>0</v>
      </c>
      <c r="J147" s="69">
        <f t="shared" si="38"/>
        <v>0</v>
      </c>
      <c r="K147" s="69"/>
      <c r="L147" s="150"/>
      <c r="M147" s="69">
        <f t="shared" si="39"/>
        <v>0</v>
      </c>
      <c r="N147" s="150"/>
      <c r="O147" s="69">
        <f t="shared" si="40"/>
        <v>0</v>
      </c>
      <c r="P147" s="69">
        <f t="shared" si="41"/>
        <v>0</v>
      </c>
      <c r="Q147" s="1"/>
    </row>
    <row r="148" spans="2:17" ht="12.5">
      <c r="B148" s="9" t="str">
        <f t="shared" si="26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36"/>
        <v>0</v>
      </c>
      <c r="G148" s="70">
        <f t="shared" si="37"/>
        <v>0</v>
      </c>
      <c r="H148" s="73">
        <f t="shared" si="34"/>
        <v>0</v>
      </c>
      <c r="I148" s="127">
        <f t="shared" si="35"/>
        <v>0</v>
      </c>
      <c r="J148" s="69">
        <f t="shared" si="38"/>
        <v>0</v>
      </c>
      <c r="K148" s="69"/>
      <c r="L148" s="150"/>
      <c r="M148" s="69">
        <f t="shared" si="39"/>
        <v>0</v>
      </c>
      <c r="N148" s="150"/>
      <c r="O148" s="69">
        <f t="shared" si="40"/>
        <v>0</v>
      </c>
      <c r="P148" s="69">
        <f t="shared" si="41"/>
        <v>0</v>
      </c>
      <c r="Q148" s="1"/>
    </row>
    <row r="149" spans="2:17" ht="12.5">
      <c r="B149" s="9" t="str">
        <f t="shared" si="26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36"/>
        <v>0</v>
      </c>
      <c r="G149" s="70">
        <f t="shared" si="37"/>
        <v>0</v>
      </c>
      <c r="H149" s="73">
        <f t="shared" si="34"/>
        <v>0</v>
      </c>
      <c r="I149" s="127">
        <f t="shared" si="35"/>
        <v>0</v>
      </c>
      <c r="J149" s="69">
        <f t="shared" si="38"/>
        <v>0</v>
      </c>
      <c r="K149" s="69"/>
      <c r="L149" s="150"/>
      <c r="M149" s="69">
        <f t="shared" si="39"/>
        <v>0</v>
      </c>
      <c r="N149" s="150"/>
      <c r="O149" s="69">
        <f t="shared" si="40"/>
        <v>0</v>
      </c>
      <c r="P149" s="69">
        <f t="shared" si="41"/>
        <v>0</v>
      </c>
      <c r="Q149" s="1"/>
    </row>
    <row r="150" spans="2:17" ht="12.5">
      <c r="B150" s="9" t="str">
        <f t="shared" si="26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36"/>
        <v>0</v>
      </c>
      <c r="G150" s="70">
        <f t="shared" si="37"/>
        <v>0</v>
      </c>
      <c r="H150" s="73">
        <f t="shared" si="34"/>
        <v>0</v>
      </c>
      <c r="I150" s="127">
        <f t="shared" si="35"/>
        <v>0</v>
      </c>
      <c r="J150" s="69">
        <f t="shared" si="38"/>
        <v>0</v>
      </c>
      <c r="K150" s="69"/>
      <c r="L150" s="150"/>
      <c r="M150" s="69">
        <f t="shared" si="39"/>
        <v>0</v>
      </c>
      <c r="N150" s="150"/>
      <c r="O150" s="69">
        <f t="shared" si="40"/>
        <v>0</v>
      </c>
      <c r="P150" s="69">
        <f t="shared" si="41"/>
        <v>0</v>
      </c>
      <c r="Q150" s="1"/>
    </row>
    <row r="151" spans="2:17" ht="12.5">
      <c r="B151" s="9" t="str">
        <f t="shared" si="26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36"/>
        <v>0</v>
      </c>
      <c r="G151" s="70">
        <f t="shared" si="37"/>
        <v>0</v>
      </c>
      <c r="H151" s="73">
        <f t="shared" si="34"/>
        <v>0</v>
      </c>
      <c r="I151" s="127">
        <f t="shared" si="35"/>
        <v>0</v>
      </c>
      <c r="J151" s="69">
        <f t="shared" si="38"/>
        <v>0</v>
      </c>
      <c r="K151" s="69"/>
      <c r="L151" s="150"/>
      <c r="M151" s="69">
        <f t="shared" si="39"/>
        <v>0</v>
      </c>
      <c r="N151" s="150"/>
      <c r="O151" s="69">
        <f t="shared" si="40"/>
        <v>0</v>
      </c>
      <c r="P151" s="69">
        <f t="shared" si="41"/>
        <v>0</v>
      </c>
      <c r="Q151" s="1"/>
    </row>
    <row r="152" spans="2:17" ht="12.5">
      <c r="B152" s="9" t="str">
        <f t="shared" si="26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36"/>
        <v>0</v>
      </c>
      <c r="G152" s="70">
        <f t="shared" si="37"/>
        <v>0</v>
      </c>
      <c r="H152" s="73">
        <f t="shared" si="34"/>
        <v>0</v>
      </c>
      <c r="I152" s="127">
        <f t="shared" si="35"/>
        <v>0</v>
      </c>
      <c r="J152" s="69">
        <f t="shared" si="38"/>
        <v>0</v>
      </c>
      <c r="K152" s="69"/>
      <c r="L152" s="150"/>
      <c r="M152" s="69">
        <f t="shared" si="39"/>
        <v>0</v>
      </c>
      <c r="N152" s="150"/>
      <c r="O152" s="69">
        <f t="shared" si="40"/>
        <v>0</v>
      </c>
      <c r="P152" s="69">
        <f t="shared" si="41"/>
        <v>0</v>
      </c>
      <c r="Q152" s="1"/>
    </row>
    <row r="153" spans="2:17" ht="12.5">
      <c r="B153" s="9" t="str">
        <f t="shared" si="26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36"/>
        <v>0</v>
      </c>
      <c r="G153" s="70">
        <f t="shared" si="37"/>
        <v>0</v>
      </c>
      <c r="H153" s="73">
        <f t="shared" si="34"/>
        <v>0</v>
      </c>
      <c r="I153" s="127">
        <f t="shared" si="35"/>
        <v>0</v>
      </c>
      <c r="J153" s="69">
        <f t="shared" si="38"/>
        <v>0</v>
      </c>
      <c r="K153" s="69"/>
      <c r="L153" s="150"/>
      <c r="M153" s="69">
        <f t="shared" si="39"/>
        <v>0</v>
      </c>
      <c r="N153" s="150"/>
      <c r="O153" s="69">
        <f t="shared" si="40"/>
        <v>0</v>
      </c>
      <c r="P153" s="69">
        <f t="shared" si="41"/>
        <v>0</v>
      </c>
      <c r="Q153" s="1"/>
    </row>
    <row r="154" spans="2:17" ht="13" thickBot="1">
      <c r="B154" s="9" t="str">
        <f t="shared" si="26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36"/>
        <v>0</v>
      </c>
      <c r="G154" s="75">
        <f t="shared" si="37"/>
        <v>0</v>
      </c>
      <c r="H154" s="77">
        <f t="shared" si="34"/>
        <v>0</v>
      </c>
      <c r="I154" s="128">
        <f t="shared" si="35"/>
        <v>0</v>
      </c>
      <c r="J154" s="79">
        <f t="shared" si="38"/>
        <v>0</v>
      </c>
      <c r="K154" s="69"/>
      <c r="L154" s="151"/>
      <c r="M154" s="79">
        <f t="shared" si="39"/>
        <v>0</v>
      </c>
      <c r="N154" s="151"/>
      <c r="O154" s="79">
        <f t="shared" si="40"/>
        <v>0</v>
      </c>
      <c r="P154" s="79">
        <f t="shared" si="41"/>
        <v>0</v>
      </c>
      <c r="Q154" s="1"/>
    </row>
    <row r="155" spans="2:17" ht="12.5">
      <c r="C155" s="65" t="s">
        <v>78</v>
      </c>
      <c r="D155" s="22"/>
      <c r="E155" s="22">
        <f>SUM(E99:E154)</f>
        <v>4480167.62</v>
      </c>
      <c r="F155" s="22"/>
      <c r="G155" s="22"/>
      <c r="H155" s="22">
        <f>SUM(H99:H154)</f>
        <v>15742434.233692842</v>
      </c>
      <c r="I155" s="22">
        <f>SUM(I99:I154)</f>
        <v>15742434.233692842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view="pageBreakPreview" zoomScale="75" zoomScaleNormal="100" zoomScaleSheetLayoutView="75" workbookViewId="0">
      <selection activeCell="D24" sqref="D2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2021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SWE.WS.F.BPU.ATRR.Projected!$F$81</f>
        <v>0.10600454504262209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0.10600454504262209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 ht="12.5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 ht="12.5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 ht="12.5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 ht="12.5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 ht="12.5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 ht="12.5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 ht="12.5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 ht="12.5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 ht="12.5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 ht="12.5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 ht="12.5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 ht="12.5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 ht="12.5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 ht="12.5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 ht="12.5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 ht="12.5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 ht="12.5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 ht="12.5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 ht="12.5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 ht="12.5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 ht="12.5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 ht="12.5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 ht="12.5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 ht="12.5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 ht="12.5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 ht="12.5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 ht="12.5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 ht="12.5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2019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2019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0.10704054654206167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43</v>
      </c>
      <c r="E95" s="47" t="s">
        <v>60</v>
      </c>
      <c r="F95" s="45"/>
      <c r="G95" s="45"/>
      <c r="J95" s="51">
        <f>IF(H87="",J94,'SWE.WS.G.BPU.ATRR.True-up'!$F$80)</f>
        <v>0.10704054654206167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 ht="12.5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 ht="12.5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 ht="12.5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 ht="12.5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 ht="12.5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 ht="12.5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 ht="12.5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 ht="12.5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 ht="12.5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 ht="12.5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 ht="12.5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 ht="12.5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 ht="12.5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 ht="12.5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 ht="12.5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 ht="12.5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 ht="12.5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 ht="12.5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 ht="12.5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 ht="12.5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 ht="12.5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 ht="12.5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 ht="12.5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 ht="12.5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 ht="12.5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 ht="12.5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 ht="12.5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 ht="12.5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 ht="12.5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 ht="12.5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 ht="12.5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 ht="12.5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 ht="12.5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 ht="12.5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 ht="12.5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 ht="12.5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 ht="12.5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 ht="12.5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 ht="12.5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 ht="12.5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 ht="12.5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 ht="12.5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 ht="12.5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 ht="12.5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 ht="12.5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 ht="12.5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 ht="12.5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 ht="12.5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 ht="12.5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 ht="12.5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 ht="12.5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 ht="12.5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 ht="12.5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 ht="12.5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 ht="12.5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view="pageBreakPreview" zoomScale="75" zoomScaleNormal="100" zoomScaleSheetLayoutView="75" workbookViewId="0">
      <selection activeCell="B6" sqref="B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166396.00554039481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166396.00554039481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666" t="s">
        <v>486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39114.690476190473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>G23</f>
        <v>218211.46569994657</v>
      </c>
      <c r="L23" s="519">
        <f t="shared" si="6"/>
        <v>0</v>
      </c>
      <c r="M23" s="518">
        <f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>G24</f>
        <v>206416.1656138415</v>
      </c>
      <c r="L24" s="519">
        <f t="shared" si="6"/>
        <v>0</v>
      </c>
      <c r="M24" s="518">
        <f>H24</f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187597.11116462536</v>
      </c>
      <c r="H25" s="610">
        <v>187597.11116462536</v>
      </c>
      <c r="I25" s="511">
        <f t="shared" si="9"/>
        <v>0</v>
      </c>
      <c r="J25" s="511"/>
      <c r="K25" s="518">
        <f>G25</f>
        <v>187597.11116462536</v>
      </c>
      <c r="L25" s="519">
        <f t="shared" si="6"/>
        <v>0</v>
      </c>
      <c r="M25" s="518">
        <f>H25</f>
        <v>187597.11116462536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38205.046511627908</v>
      </c>
      <c r="F26" s="608">
        <v>1260341.6918046675</v>
      </c>
      <c r="G26" s="609">
        <v>165580.97571584338</v>
      </c>
      <c r="H26" s="610">
        <v>165580.97571584338</v>
      </c>
      <c r="I26" s="511">
        <f t="shared" si="9"/>
        <v>0</v>
      </c>
      <c r="J26" s="511"/>
      <c r="K26" s="518">
        <f>G26</f>
        <v>165580.97571584338</v>
      </c>
      <c r="L26" s="519">
        <f t="shared" ref="L26" si="10">IF(K26&lt;&gt;0,+G26-K26,0)</f>
        <v>0</v>
      </c>
      <c r="M26" s="518">
        <f>H26</f>
        <v>165580.97571584338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197467.59056208763</v>
      </c>
      <c r="H27" s="610">
        <v>197467.59056208763</v>
      </c>
      <c r="I27" s="511">
        <f t="shared" si="9"/>
        <v>0</v>
      </c>
      <c r="J27" s="511"/>
      <c r="K27" s="518">
        <f>G27</f>
        <v>197467.59056208763</v>
      </c>
      <c r="L27" s="519">
        <f t="shared" ref="L27" si="11">IF(K27&lt;&gt;0,+G27-K27,0)</f>
        <v>0</v>
      </c>
      <c r="M27" s="518">
        <f>H27</f>
        <v>197467.59056208763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23">
        <f>IF(F27+SUM(E$17:E27)=D$10,F27,D$10-SUM(E$17:E27))</f>
        <v>1220272.9844875946</v>
      </c>
      <c r="E28" s="522">
        <f>IF(+I14&lt;F27,I14,D28)</f>
        <v>39114.690476190473</v>
      </c>
      <c r="F28" s="523">
        <f t="shared" ref="F28:F48" si="12">+D28-E28</f>
        <v>1181158.294011404</v>
      </c>
      <c r="G28" s="524">
        <f t="shared" ref="G28:G55" si="13">+I$12*((D28+F28)/2)+E28</f>
        <v>166396.00554039481</v>
      </c>
      <c r="H28" s="491">
        <f t="shared" ref="H28:H55" si="14">+I$13*((D28+F28)/2)+E28</f>
        <v>166396.00554039481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1181158.294011404</v>
      </c>
      <c r="E29" s="522">
        <f>IF(+I14&lt;F28,I14,D29)</f>
        <v>39114.690476190473</v>
      </c>
      <c r="F29" s="523">
        <f t="shared" si="12"/>
        <v>1142043.6035352135</v>
      </c>
      <c r="G29" s="524">
        <f t="shared" si="13"/>
        <v>162249.67057198321</v>
      </c>
      <c r="H29" s="491">
        <f t="shared" si="14"/>
        <v>162249.67057198321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1142043.6035352135</v>
      </c>
      <c r="E30" s="522">
        <f>IF(+I14&lt;F29,I14,D30)</f>
        <v>39114.690476190473</v>
      </c>
      <c r="F30" s="523">
        <f t="shared" si="12"/>
        <v>1102928.913059023</v>
      </c>
      <c r="G30" s="524">
        <f t="shared" si="13"/>
        <v>158103.33560357167</v>
      </c>
      <c r="H30" s="491">
        <f t="shared" si="14"/>
        <v>158103.33560357167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1102928.913059023</v>
      </c>
      <c r="E31" s="522">
        <f>IF(+I14&lt;F30,I14,D31)</f>
        <v>39114.690476190473</v>
      </c>
      <c r="F31" s="523">
        <f t="shared" si="12"/>
        <v>1063814.2225828324</v>
      </c>
      <c r="G31" s="524">
        <f t="shared" si="13"/>
        <v>153957.0006351601</v>
      </c>
      <c r="H31" s="491">
        <f t="shared" si="14"/>
        <v>153957.0006351601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1063814.2225828324</v>
      </c>
      <c r="E32" s="522">
        <f>IF(+I14&lt;F31,I14,D32)</f>
        <v>39114.690476190473</v>
      </c>
      <c r="F32" s="523">
        <f t="shared" si="12"/>
        <v>1024699.5321066419</v>
      </c>
      <c r="G32" s="524">
        <f t="shared" si="13"/>
        <v>149810.66566674857</v>
      </c>
      <c r="H32" s="491">
        <f t="shared" si="14"/>
        <v>149810.66566674857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1024699.5321066419</v>
      </c>
      <c r="E33" s="522">
        <f>IF(+I14&lt;F32,I14,D33)</f>
        <v>39114.690476190473</v>
      </c>
      <c r="F33" s="523">
        <f t="shared" si="12"/>
        <v>985584.84163045138</v>
      </c>
      <c r="G33" s="524">
        <f t="shared" si="13"/>
        <v>145664.330698337</v>
      </c>
      <c r="H33" s="491">
        <f t="shared" si="14"/>
        <v>145664.330698337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985584.84163045138</v>
      </c>
      <c r="E34" s="522">
        <f>IF(+I14&lt;F33,I14,D34)</f>
        <v>39114.690476190473</v>
      </c>
      <c r="F34" s="523">
        <f t="shared" si="12"/>
        <v>946470.15115426085</v>
      </c>
      <c r="G34" s="524">
        <f t="shared" si="13"/>
        <v>141517.99572992543</v>
      </c>
      <c r="H34" s="491">
        <f t="shared" si="14"/>
        <v>141517.99572992543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946470.15115426085</v>
      </c>
      <c r="E35" s="522">
        <f>IF(+I14&lt;F34,I14,D35)</f>
        <v>39114.690476190473</v>
      </c>
      <c r="F35" s="523">
        <f t="shared" si="12"/>
        <v>907355.46067807032</v>
      </c>
      <c r="G35" s="524">
        <f t="shared" si="13"/>
        <v>137371.66076151386</v>
      </c>
      <c r="H35" s="491">
        <f t="shared" si="14"/>
        <v>137371.66076151386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907355.46067807032</v>
      </c>
      <c r="E36" s="522">
        <f>IF(+I14&lt;F35,I14,D36)</f>
        <v>39114.690476190473</v>
      </c>
      <c r="F36" s="523">
        <f t="shared" si="12"/>
        <v>868240.77020187979</v>
      </c>
      <c r="G36" s="524">
        <f t="shared" si="13"/>
        <v>133225.32579310233</v>
      </c>
      <c r="H36" s="491">
        <f t="shared" si="14"/>
        <v>133225.32579310233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868240.77020187979</v>
      </c>
      <c r="E37" s="522">
        <f>IF(+I14&lt;F36,I14,D37)</f>
        <v>39114.690476190473</v>
      </c>
      <c r="F37" s="523">
        <f t="shared" si="12"/>
        <v>829126.07972568925</v>
      </c>
      <c r="G37" s="524">
        <f t="shared" si="13"/>
        <v>129078.99082469076</v>
      </c>
      <c r="H37" s="491">
        <f t="shared" si="14"/>
        <v>129078.99082469076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829126.07972568925</v>
      </c>
      <c r="E38" s="522">
        <f>IF(+I14&lt;F37,I14,D38)</f>
        <v>39114.690476190473</v>
      </c>
      <c r="F38" s="523">
        <f t="shared" si="12"/>
        <v>790011.38924949872</v>
      </c>
      <c r="G38" s="524">
        <f t="shared" si="13"/>
        <v>124932.65585627919</v>
      </c>
      <c r="H38" s="491">
        <f t="shared" si="14"/>
        <v>124932.65585627919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790011.38924949872</v>
      </c>
      <c r="E39" s="522">
        <f>IF(+I14&lt;F38,I14,D39)</f>
        <v>39114.690476190473</v>
      </c>
      <c r="F39" s="523">
        <f t="shared" si="12"/>
        <v>750896.69877330819</v>
      </c>
      <c r="G39" s="524">
        <f t="shared" si="13"/>
        <v>120786.32088786764</v>
      </c>
      <c r="H39" s="491">
        <f t="shared" si="14"/>
        <v>120786.32088786764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750896.69877330819</v>
      </c>
      <c r="E40" s="522">
        <f>IF(+I14&lt;F39,I14,D40)</f>
        <v>39114.690476190473</v>
      </c>
      <c r="F40" s="523">
        <f t="shared" si="12"/>
        <v>711782.00829711766</v>
      </c>
      <c r="G40" s="524">
        <f t="shared" si="13"/>
        <v>116639.98591945607</v>
      </c>
      <c r="H40" s="491">
        <f t="shared" si="14"/>
        <v>116639.98591945607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711782.00829711766</v>
      </c>
      <c r="E41" s="522">
        <f>IF(+I14&lt;F40,I14,D41)</f>
        <v>39114.690476190473</v>
      </c>
      <c r="F41" s="523">
        <f t="shared" si="12"/>
        <v>672667.31782092713</v>
      </c>
      <c r="G41" s="524">
        <f t="shared" si="13"/>
        <v>112493.65095104452</v>
      </c>
      <c r="H41" s="491">
        <f t="shared" si="14"/>
        <v>112493.65095104452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672667.31782092713</v>
      </c>
      <c r="E42" s="522">
        <f>IF(+I14&lt;F41,I14,D42)</f>
        <v>39114.690476190473</v>
      </c>
      <c r="F42" s="523">
        <f t="shared" si="12"/>
        <v>633552.6273447366</v>
      </c>
      <c r="G42" s="524">
        <f t="shared" si="13"/>
        <v>108347.31598263295</v>
      </c>
      <c r="H42" s="491">
        <f t="shared" si="14"/>
        <v>108347.31598263295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633552.6273447366</v>
      </c>
      <c r="E43" s="522">
        <f>IF(+I14&lt;F42,I14,D43)</f>
        <v>39114.690476190473</v>
      </c>
      <c r="F43" s="523">
        <f t="shared" si="12"/>
        <v>594437.93686854606</v>
      </c>
      <c r="G43" s="524">
        <f t="shared" si="13"/>
        <v>104200.98101422138</v>
      </c>
      <c r="H43" s="491">
        <f t="shared" si="14"/>
        <v>104200.98101422138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594437.93686854606</v>
      </c>
      <c r="E44" s="522">
        <f>IF(+I14&lt;F43,I14,D44)</f>
        <v>39114.690476190473</v>
      </c>
      <c r="F44" s="523">
        <f t="shared" si="12"/>
        <v>555323.24639235553</v>
      </c>
      <c r="G44" s="524">
        <f t="shared" si="13"/>
        <v>100054.64604580983</v>
      </c>
      <c r="H44" s="491">
        <f t="shared" si="14"/>
        <v>100054.64604580983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555323.24639235553</v>
      </c>
      <c r="E45" s="522">
        <f>IF(+I14&lt;F44,I14,D45)</f>
        <v>39114.690476190473</v>
      </c>
      <c r="F45" s="523">
        <f t="shared" si="12"/>
        <v>516208.55591616506</v>
      </c>
      <c r="G45" s="524">
        <f t="shared" si="13"/>
        <v>95908.311077398277</v>
      </c>
      <c r="H45" s="491">
        <f t="shared" si="14"/>
        <v>95908.311077398277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516208.55591616506</v>
      </c>
      <c r="E46" s="522">
        <f>IF(+I14&lt;F45,I14,D46)</f>
        <v>39114.690476190473</v>
      </c>
      <c r="F46" s="523">
        <f t="shared" si="12"/>
        <v>477093.86543997459</v>
      </c>
      <c r="G46" s="524">
        <f t="shared" si="13"/>
        <v>91761.976108986724</v>
      </c>
      <c r="H46" s="491">
        <f t="shared" si="14"/>
        <v>91761.976108986724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477093.86543997459</v>
      </c>
      <c r="E47" s="522">
        <f>IF(+I14&lt;F46,I14,D47)</f>
        <v>39114.690476190473</v>
      </c>
      <c r="F47" s="523">
        <f t="shared" si="12"/>
        <v>437979.17496378411</v>
      </c>
      <c r="G47" s="524">
        <f t="shared" si="13"/>
        <v>87615.641140575171</v>
      </c>
      <c r="H47" s="491">
        <f t="shared" si="14"/>
        <v>87615.641140575171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437979.17496378411</v>
      </c>
      <c r="E48" s="522">
        <f>IF(+I14&lt;F47,I14,D48)</f>
        <v>39114.690476190473</v>
      </c>
      <c r="F48" s="523">
        <f t="shared" si="12"/>
        <v>398864.48448759364</v>
      </c>
      <c r="G48" s="524">
        <f t="shared" si="13"/>
        <v>83469.306172163604</v>
      </c>
      <c r="H48" s="491">
        <f t="shared" si="14"/>
        <v>83469.306172163604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398864.48448759364</v>
      </c>
      <c r="E49" s="522">
        <f>IF(+I14&lt;F48,I14,D49)</f>
        <v>39114.690476190473</v>
      </c>
      <c r="F49" s="523">
        <f t="shared" ref="F49:F72" si="15">+D49-E49</f>
        <v>359749.79401140317</v>
      </c>
      <c r="G49" s="524">
        <f t="shared" si="13"/>
        <v>79322.971203752051</v>
      </c>
      <c r="H49" s="491">
        <f t="shared" si="14"/>
        <v>79322.971203752051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359749.79401140317</v>
      </c>
      <c r="E50" s="522">
        <f>IF(+I14&lt;F49,I14,D50)</f>
        <v>39114.690476190473</v>
      </c>
      <c r="F50" s="523">
        <f t="shared" si="15"/>
        <v>320635.10353521269</v>
      </c>
      <c r="G50" s="524">
        <f t="shared" si="13"/>
        <v>75176.636235340498</v>
      </c>
      <c r="H50" s="491">
        <f t="shared" si="14"/>
        <v>75176.636235340498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320635.10353521269</v>
      </c>
      <c r="E51" s="522">
        <f>IF(+I14&lt;F50,I14,D51)</f>
        <v>39114.690476190473</v>
      </c>
      <c r="F51" s="523">
        <f t="shared" si="15"/>
        <v>281520.41305902222</v>
      </c>
      <c r="G51" s="524">
        <f t="shared" si="13"/>
        <v>71030.301266928946</v>
      </c>
      <c r="H51" s="491">
        <f t="shared" si="14"/>
        <v>71030.301266928946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281520.41305902222</v>
      </c>
      <c r="E52" s="522">
        <f>IF(+I14&lt;F51,I14,D52)</f>
        <v>39114.690476190473</v>
      </c>
      <c r="F52" s="523">
        <f t="shared" si="15"/>
        <v>242405.72258283175</v>
      </c>
      <c r="G52" s="524">
        <f t="shared" si="13"/>
        <v>66883.966298517393</v>
      </c>
      <c r="H52" s="491">
        <f t="shared" si="14"/>
        <v>66883.966298517393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242405.72258283175</v>
      </c>
      <c r="E53" s="522">
        <f>IF(+I14&lt;F52,I14,D53)</f>
        <v>39114.690476190473</v>
      </c>
      <c r="F53" s="523">
        <f t="shared" si="15"/>
        <v>203291.03210664127</v>
      </c>
      <c r="G53" s="524">
        <f t="shared" si="13"/>
        <v>62737.63133010584</v>
      </c>
      <c r="H53" s="491">
        <f t="shared" si="14"/>
        <v>62737.63133010584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203291.03210664127</v>
      </c>
      <c r="E54" s="522">
        <f>IF(+I14&lt;F53,I14,D54)</f>
        <v>39114.690476190473</v>
      </c>
      <c r="F54" s="523">
        <f t="shared" si="15"/>
        <v>164176.3416304508</v>
      </c>
      <c r="G54" s="524">
        <f t="shared" si="13"/>
        <v>58591.296361694287</v>
      </c>
      <c r="H54" s="491">
        <f t="shared" si="14"/>
        <v>58591.296361694287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164176.3416304508</v>
      </c>
      <c r="E55" s="522">
        <f>IF(+I14&lt;F54,I14,D55)</f>
        <v>39114.690476190473</v>
      </c>
      <c r="F55" s="523">
        <f t="shared" si="15"/>
        <v>125061.65115426033</v>
      </c>
      <c r="G55" s="524">
        <f t="shared" si="13"/>
        <v>54444.961393282734</v>
      </c>
      <c r="H55" s="491">
        <f t="shared" si="14"/>
        <v>54444.961393282734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125061.65115426033</v>
      </c>
      <c r="E56" s="522">
        <f>IF(+I14&lt;F55,I14,D56)</f>
        <v>39114.690476190473</v>
      </c>
      <c r="F56" s="523">
        <f t="shared" si="15"/>
        <v>85946.960678069852</v>
      </c>
      <c r="G56" s="524">
        <f t="shared" ref="G56:G72" si="20">+I$12*((D56+F56)/2)+E56</f>
        <v>50298.626424871174</v>
      </c>
      <c r="H56" s="491">
        <f t="shared" ref="H56:H72" si="21">+I$13*((D56+F56)/2)+E56</f>
        <v>50298.626424871174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85946.960678069852</v>
      </c>
      <c r="E57" s="522">
        <f>IF(+I14&lt;F56,I14,D57)</f>
        <v>39114.690476190473</v>
      </c>
      <c r="F57" s="523">
        <f t="shared" si="15"/>
        <v>46832.270201879379</v>
      </c>
      <c r="G57" s="524">
        <f t="shared" si="20"/>
        <v>46152.291456459621</v>
      </c>
      <c r="H57" s="491">
        <f t="shared" si="21"/>
        <v>46152.291456459621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46832.270201879379</v>
      </c>
      <c r="E58" s="522">
        <f>IF(+I14&lt;F57,I14,D58)</f>
        <v>39114.690476190473</v>
      </c>
      <c r="F58" s="523">
        <f t="shared" si="15"/>
        <v>7717.5797256889055</v>
      </c>
      <c r="G58" s="524">
        <f t="shared" si="20"/>
        <v>42005.956488048068</v>
      </c>
      <c r="H58" s="491">
        <f t="shared" si="21"/>
        <v>42005.956488048068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7717.5797256889055</v>
      </c>
      <c r="E59" s="522">
        <f>IF(+I14&lt;F58,I14,D59)</f>
        <v>7717.5797256889055</v>
      </c>
      <c r="F59" s="523">
        <f t="shared" si="15"/>
        <v>0</v>
      </c>
      <c r="G59" s="524">
        <f t="shared" si="20"/>
        <v>8126.6289895148138</v>
      </c>
      <c r="H59" s="491">
        <f t="shared" si="21"/>
        <v>8126.6289895148138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1642817.0000000009</v>
      </c>
      <c r="F73" s="375"/>
      <c r="G73" s="375">
        <f>SUM(G17:G72)</f>
        <v>5838155.1960938191</v>
      </c>
      <c r="H73" s="375">
        <f>SUM(H17:H72)</f>
        <v>5838155.1960938191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165580.97571584338</v>
      </c>
      <c r="N87" s="546">
        <f>IF(J92&lt;D11,0,VLOOKUP(J92,C17:O72,11))</f>
        <v>165580.97571584338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176538.85816269691</v>
      </c>
      <c r="N88" s="550">
        <f>IF(J92&lt;D11,0,VLOOKUP(J92,C99:P154,7))</f>
        <v>176538.85816269691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10957.882446853531</v>
      </c>
      <c r="N89" s="555">
        <f>+N88-N87</f>
        <v>10957.882446853531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38205.046511627908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22">+I99-H99</f>
        <v>0</v>
      </c>
      <c r="K99" s="514"/>
      <c r="L99" s="512">
        <f t="shared" ref="L99:L104" si="23">H99</f>
        <v>150889.3151810994</v>
      </c>
      <c r="M99" s="597">
        <f t="shared" ref="M99:M130" si="24">IF(L99&lt;&gt;0,+H99-L99,0)</f>
        <v>0</v>
      </c>
      <c r="N99" s="512">
        <f t="shared" ref="N99:N104" si="25">I99</f>
        <v>150889.3151810994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22"/>
        <v>0</v>
      </c>
      <c r="K100" s="514"/>
      <c r="L100" s="518">
        <f t="shared" si="23"/>
        <v>279605.22250297031</v>
      </c>
      <c r="M100" s="519">
        <f t="shared" si="24"/>
        <v>0</v>
      </c>
      <c r="N100" s="518">
        <f t="shared" si="25"/>
        <v>279605.22250297031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22"/>
        <v>0</v>
      </c>
      <c r="K101" s="514"/>
      <c r="L101" s="518">
        <f t="shared" si="23"/>
        <v>268701.81510397862</v>
      </c>
      <c r="M101" s="519">
        <f t="shared" si="24"/>
        <v>0</v>
      </c>
      <c r="N101" s="518">
        <f t="shared" si="25"/>
        <v>268701.81510397862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22"/>
        <v>0</v>
      </c>
      <c r="K102" s="514"/>
      <c r="L102" s="518">
        <f t="shared" si="23"/>
        <v>244907.54496972694</v>
      </c>
      <c r="M102" s="519">
        <f t="shared" ref="M102:M107" si="29">IF(L102&lt;&gt;0,+H102-L102,0)</f>
        <v>0</v>
      </c>
      <c r="N102" s="518">
        <f t="shared" si="25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23"/>
        <v>241172.88194864732</v>
      </c>
      <c r="M103" s="519">
        <f t="shared" si="29"/>
        <v>0</v>
      </c>
      <c r="N103" s="518">
        <f t="shared" si="25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22"/>
        <v>0</v>
      </c>
      <c r="K104" s="514"/>
      <c r="L104" s="518">
        <f t="shared" si="23"/>
        <v>229842.75353448547</v>
      </c>
      <c r="M104" s="519">
        <f t="shared" si="29"/>
        <v>0</v>
      </c>
      <c r="N104" s="518">
        <f t="shared" si="25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22"/>
        <v>0</v>
      </c>
      <c r="K105" s="514"/>
      <c r="L105" s="518">
        <f>H105</f>
        <v>217050.16721338526</v>
      </c>
      <c r="M105" s="519">
        <f t="shared" si="29"/>
        <v>0</v>
      </c>
      <c r="N105" s="518">
        <f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22"/>
        <v>0</v>
      </c>
      <c r="K106" s="514"/>
      <c r="L106" s="518">
        <f>H106</f>
        <v>205545.67397661868</v>
      </c>
      <c r="M106" s="519">
        <f t="shared" si="29"/>
        <v>0</v>
      </c>
      <c r="N106" s="518">
        <f>I106</f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22"/>
        <v>0</v>
      </c>
      <c r="K107" s="514"/>
      <c r="L107" s="518">
        <f>H107</f>
        <v>179675.39820677435</v>
      </c>
      <c r="M107" s="519">
        <f t="shared" si="29"/>
        <v>0</v>
      </c>
      <c r="N107" s="518">
        <f>I107</f>
        <v>179675.39820677435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374">
        <f>IF(F107+SUM(E$99:E107)=D$92,F107,D$92-SUM(E$99:E107))</f>
        <v>1311452.1619668852</v>
      </c>
      <c r="E108" s="522">
        <f>IF(+J96&lt;F107,J96,D108)</f>
        <v>38205.046511627908</v>
      </c>
      <c r="F108" s="523">
        <f t="shared" ref="F108:F131" si="30">+D108-E108</f>
        <v>1273247.1154552572</v>
      </c>
      <c r="G108" s="523">
        <f t="shared" ref="G108:G130" si="31">+(F108+D108)/2</f>
        <v>1292349.6387110711</v>
      </c>
      <c r="H108" s="526">
        <f t="shared" ref="H108:H130" si="32">+J$94*G108+E108</f>
        <v>176538.85816269691</v>
      </c>
      <c r="I108" s="577">
        <f t="shared" ref="I108:I130" si="33">+J$95*G108+E108</f>
        <v>176538.85816269691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1273247.1154552572</v>
      </c>
      <c r="E109" s="522">
        <f>IF(+J96&lt;F108,J96,D109)</f>
        <v>38205.046511627908</v>
      </c>
      <c r="F109" s="523">
        <f t="shared" si="30"/>
        <v>1235042.0689436293</v>
      </c>
      <c r="G109" s="523">
        <f t="shared" si="31"/>
        <v>1254144.5921994434</v>
      </c>
      <c r="H109" s="526">
        <f t="shared" si="32"/>
        <v>172449.36910342739</v>
      </c>
      <c r="I109" s="577">
        <f t="shared" si="33"/>
        <v>172449.36910342739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1235042.0689436293</v>
      </c>
      <c r="E110" s="522">
        <f>IF(+J96&lt;F109,J96,D110)</f>
        <v>38205.046511627908</v>
      </c>
      <c r="F110" s="523">
        <f t="shared" si="30"/>
        <v>1196837.0224320013</v>
      </c>
      <c r="G110" s="523">
        <f t="shared" si="31"/>
        <v>1215939.5456878152</v>
      </c>
      <c r="H110" s="526">
        <f t="shared" si="32"/>
        <v>168359.88004415782</v>
      </c>
      <c r="I110" s="577">
        <f t="shared" si="33"/>
        <v>168359.88004415782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1196837.0224320013</v>
      </c>
      <c r="E111" s="522">
        <f>IF(+J96&lt;F110,J96,D111)</f>
        <v>38205.046511627908</v>
      </c>
      <c r="F111" s="523">
        <f t="shared" si="30"/>
        <v>1158631.9759203733</v>
      </c>
      <c r="G111" s="523">
        <f t="shared" si="31"/>
        <v>1177734.4991761874</v>
      </c>
      <c r="H111" s="526">
        <f t="shared" si="32"/>
        <v>164270.3909848883</v>
      </c>
      <c r="I111" s="577">
        <f t="shared" si="33"/>
        <v>164270.3909848883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1158631.9759203733</v>
      </c>
      <c r="E112" s="522">
        <f>IF(+J96&lt;F111,J96,D112)</f>
        <v>38205.046511627908</v>
      </c>
      <c r="F112" s="523">
        <f t="shared" si="30"/>
        <v>1120426.9294087454</v>
      </c>
      <c r="G112" s="523">
        <f t="shared" si="31"/>
        <v>1139529.4526645592</v>
      </c>
      <c r="H112" s="526">
        <f t="shared" si="32"/>
        <v>160180.90192561873</v>
      </c>
      <c r="I112" s="577">
        <f t="shared" si="33"/>
        <v>160180.90192561873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1120426.9294087454</v>
      </c>
      <c r="E113" s="522">
        <f>IF(+J96&lt;F112,J96,D113)</f>
        <v>38205.046511627908</v>
      </c>
      <c r="F113" s="523">
        <f t="shared" si="30"/>
        <v>1082221.8828971174</v>
      </c>
      <c r="G113" s="523">
        <f t="shared" si="31"/>
        <v>1101324.4061529315</v>
      </c>
      <c r="H113" s="526">
        <f t="shared" si="32"/>
        <v>156091.41286634922</v>
      </c>
      <c r="I113" s="577">
        <f t="shared" si="33"/>
        <v>156091.41286634922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1082221.8828971174</v>
      </c>
      <c r="E114" s="522">
        <f>IF(+J96&lt;F113,J96,D114)</f>
        <v>38205.046511627908</v>
      </c>
      <c r="F114" s="523">
        <f t="shared" si="30"/>
        <v>1044016.8363854894</v>
      </c>
      <c r="G114" s="523">
        <f t="shared" si="31"/>
        <v>1063119.3596413033</v>
      </c>
      <c r="H114" s="526">
        <f t="shared" si="32"/>
        <v>152001.92380707964</v>
      </c>
      <c r="I114" s="577">
        <f t="shared" si="33"/>
        <v>152001.92380707964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1044016.8363854894</v>
      </c>
      <c r="E115" s="522">
        <f>IF(+J96&lt;F114,J96,D115)</f>
        <v>38205.046511627908</v>
      </c>
      <c r="F115" s="523">
        <f t="shared" si="30"/>
        <v>1005811.7898738615</v>
      </c>
      <c r="G115" s="523">
        <f t="shared" si="31"/>
        <v>1024914.3131296755</v>
      </c>
      <c r="H115" s="526">
        <f t="shared" si="32"/>
        <v>147912.43474781013</v>
      </c>
      <c r="I115" s="577">
        <f t="shared" si="33"/>
        <v>147912.43474781013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1005811.7898738615</v>
      </c>
      <c r="E116" s="522">
        <f>IF(+J96&lt;F115,J96,D116)</f>
        <v>38205.046511627908</v>
      </c>
      <c r="F116" s="523">
        <f t="shared" si="30"/>
        <v>967606.74336223351</v>
      </c>
      <c r="G116" s="523">
        <f t="shared" si="31"/>
        <v>986709.26661804749</v>
      </c>
      <c r="H116" s="526">
        <f t="shared" si="32"/>
        <v>143822.94568854058</v>
      </c>
      <c r="I116" s="577">
        <f t="shared" si="33"/>
        <v>143822.94568854058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967606.74336223351</v>
      </c>
      <c r="E117" s="522">
        <f>IF(+J96&lt;F116,J96,D117)</f>
        <v>38205.046511627908</v>
      </c>
      <c r="F117" s="523">
        <f t="shared" si="30"/>
        <v>929401.69685060554</v>
      </c>
      <c r="G117" s="523">
        <f t="shared" si="31"/>
        <v>948504.22010641953</v>
      </c>
      <c r="H117" s="526">
        <f t="shared" si="32"/>
        <v>139733.45662927104</v>
      </c>
      <c r="I117" s="577">
        <f t="shared" si="33"/>
        <v>139733.45662927104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929401.69685060554</v>
      </c>
      <c r="E118" s="522">
        <f>IF(+J96&lt;F117,J96,D118)</f>
        <v>38205.046511627908</v>
      </c>
      <c r="F118" s="523">
        <f t="shared" si="30"/>
        <v>891196.65033897758</v>
      </c>
      <c r="G118" s="523">
        <f t="shared" si="31"/>
        <v>910299.17359479156</v>
      </c>
      <c r="H118" s="526">
        <f t="shared" si="32"/>
        <v>135643.96757000149</v>
      </c>
      <c r="I118" s="577">
        <f t="shared" si="33"/>
        <v>135643.96757000149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891196.65033897758</v>
      </c>
      <c r="E119" s="522">
        <f>IF(+J96&lt;F118,J96,D119)</f>
        <v>38205.046511627908</v>
      </c>
      <c r="F119" s="523">
        <f t="shared" si="30"/>
        <v>852991.60382734961</v>
      </c>
      <c r="G119" s="523">
        <f t="shared" si="31"/>
        <v>872094.12708316359</v>
      </c>
      <c r="H119" s="526">
        <f t="shared" si="32"/>
        <v>131554.47851073195</v>
      </c>
      <c r="I119" s="577">
        <f t="shared" si="33"/>
        <v>131554.47851073195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852991.60382734961</v>
      </c>
      <c r="E120" s="522">
        <f>IF(+J96&lt;F119,J96,D120)</f>
        <v>38205.046511627908</v>
      </c>
      <c r="F120" s="523">
        <f t="shared" si="30"/>
        <v>814786.55731572164</v>
      </c>
      <c r="G120" s="523">
        <f t="shared" si="31"/>
        <v>833889.08057153563</v>
      </c>
      <c r="H120" s="526">
        <f t="shared" si="32"/>
        <v>127464.98945146239</v>
      </c>
      <c r="I120" s="577">
        <f t="shared" si="33"/>
        <v>127464.98945146239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814786.55731572164</v>
      </c>
      <c r="E121" s="522">
        <f>IF(+J96&lt;F120,J96,D121)</f>
        <v>38205.046511627908</v>
      </c>
      <c r="F121" s="523">
        <f t="shared" si="30"/>
        <v>776581.51080409368</v>
      </c>
      <c r="G121" s="523">
        <f t="shared" si="31"/>
        <v>795684.03405990766</v>
      </c>
      <c r="H121" s="526">
        <f t="shared" si="32"/>
        <v>123375.50039219284</v>
      </c>
      <c r="I121" s="577">
        <f t="shared" si="33"/>
        <v>123375.50039219284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776581.51080409368</v>
      </c>
      <c r="E122" s="522">
        <f>IF(+J96&lt;F121,J96,D122)</f>
        <v>38205.046511627908</v>
      </c>
      <c r="F122" s="523">
        <f t="shared" si="30"/>
        <v>738376.46429246571</v>
      </c>
      <c r="G122" s="523">
        <f t="shared" si="31"/>
        <v>757478.98754827969</v>
      </c>
      <c r="H122" s="526">
        <f t="shared" si="32"/>
        <v>119286.0113329233</v>
      </c>
      <c r="I122" s="577">
        <f t="shared" si="33"/>
        <v>119286.0113329233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738376.46429246571</v>
      </c>
      <c r="E123" s="522">
        <f>IF(+J96&lt;F122,J96,D123)</f>
        <v>38205.046511627908</v>
      </c>
      <c r="F123" s="523">
        <f t="shared" si="30"/>
        <v>700171.41778083774</v>
      </c>
      <c r="G123" s="523">
        <f t="shared" si="31"/>
        <v>719273.94103665173</v>
      </c>
      <c r="H123" s="526">
        <f t="shared" si="32"/>
        <v>115196.52227365375</v>
      </c>
      <c r="I123" s="577">
        <f t="shared" si="33"/>
        <v>115196.52227365375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700171.41778083774</v>
      </c>
      <c r="E124" s="522">
        <f>IF(+J96&lt;F123,J96,D124)</f>
        <v>38205.046511627908</v>
      </c>
      <c r="F124" s="523">
        <f t="shared" si="30"/>
        <v>661966.37126920978</v>
      </c>
      <c r="G124" s="523">
        <f t="shared" si="31"/>
        <v>681068.89452502376</v>
      </c>
      <c r="H124" s="526">
        <f t="shared" si="32"/>
        <v>111107.03321438421</v>
      </c>
      <c r="I124" s="577">
        <f t="shared" si="33"/>
        <v>111107.03321438421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661966.37126920978</v>
      </c>
      <c r="E125" s="522">
        <f>IF(+J96&lt;F124,J96,D125)</f>
        <v>38205.046511627908</v>
      </c>
      <c r="F125" s="523">
        <f t="shared" si="30"/>
        <v>623761.32475758181</v>
      </c>
      <c r="G125" s="523">
        <f t="shared" si="31"/>
        <v>642863.84801339579</v>
      </c>
      <c r="H125" s="526">
        <f t="shared" si="32"/>
        <v>107017.54415511467</v>
      </c>
      <c r="I125" s="577">
        <f t="shared" si="33"/>
        <v>107017.54415511467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623761.32475758181</v>
      </c>
      <c r="E126" s="522">
        <f>IF(+J96&lt;F125,J96,D126)</f>
        <v>38205.046511627908</v>
      </c>
      <c r="F126" s="523">
        <f t="shared" si="30"/>
        <v>585556.27824595384</v>
      </c>
      <c r="G126" s="523">
        <f t="shared" si="31"/>
        <v>604658.80150176783</v>
      </c>
      <c r="H126" s="526">
        <f t="shared" si="32"/>
        <v>102928.05509584512</v>
      </c>
      <c r="I126" s="577">
        <f t="shared" si="33"/>
        <v>102928.05509584512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585556.27824595384</v>
      </c>
      <c r="E127" s="522">
        <f>IF(+J96&lt;F126,J96,D127)</f>
        <v>38205.046511627908</v>
      </c>
      <c r="F127" s="523">
        <f t="shared" si="30"/>
        <v>547351.23173432588</v>
      </c>
      <c r="G127" s="523">
        <f t="shared" si="31"/>
        <v>566453.75499013986</v>
      </c>
      <c r="H127" s="526">
        <f t="shared" si="32"/>
        <v>98838.566036575576</v>
      </c>
      <c r="I127" s="577">
        <f t="shared" si="33"/>
        <v>98838.566036575576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547351.23173432588</v>
      </c>
      <c r="E128" s="522">
        <f>IF(+J96&lt;F127,J96,D128)</f>
        <v>38205.046511627908</v>
      </c>
      <c r="F128" s="523">
        <f t="shared" si="30"/>
        <v>509146.18522269797</v>
      </c>
      <c r="G128" s="523">
        <f t="shared" si="31"/>
        <v>528248.70847851189</v>
      </c>
      <c r="H128" s="526">
        <f t="shared" si="32"/>
        <v>94749.076977306031</v>
      </c>
      <c r="I128" s="577">
        <f t="shared" si="33"/>
        <v>94749.076977306031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509146.18522269797</v>
      </c>
      <c r="E129" s="522">
        <f>IF(+J96&lt;F128,J96,D129)</f>
        <v>38205.046511627908</v>
      </c>
      <c r="F129" s="523">
        <f t="shared" si="30"/>
        <v>470941.13871107006</v>
      </c>
      <c r="G129" s="523">
        <f t="shared" si="31"/>
        <v>490043.66196688404</v>
      </c>
      <c r="H129" s="526">
        <f t="shared" si="32"/>
        <v>90659.587918036501</v>
      </c>
      <c r="I129" s="577">
        <f t="shared" si="33"/>
        <v>90659.587918036501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470941.13871107006</v>
      </c>
      <c r="E130" s="522">
        <f>IF(+J96&lt;F129,J96,D130)</f>
        <v>38205.046511627908</v>
      </c>
      <c r="F130" s="523">
        <f t="shared" si="30"/>
        <v>432736.09219944215</v>
      </c>
      <c r="G130" s="523">
        <f t="shared" si="31"/>
        <v>451838.61545525608</v>
      </c>
      <c r="H130" s="526">
        <f t="shared" si="32"/>
        <v>86570.098858766956</v>
      </c>
      <c r="I130" s="577">
        <f t="shared" si="33"/>
        <v>86570.098858766956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432736.09219944215</v>
      </c>
      <c r="E131" s="522">
        <f>IF(+J96&lt;F130,J96,D131)</f>
        <v>38205.046511627908</v>
      </c>
      <c r="F131" s="523">
        <f t="shared" si="30"/>
        <v>394531.04568781424</v>
      </c>
      <c r="G131" s="523">
        <f t="shared" ref="G131:G154" si="34">+(F131+D131)/2</f>
        <v>413633.56894362823</v>
      </c>
      <c r="H131" s="526">
        <f t="shared" ref="H131:H154" si="35">+J$94*G131+E131</f>
        <v>82480.609799497412</v>
      </c>
      <c r="I131" s="577">
        <f t="shared" ref="I131:I154" si="36">+J$95*G131+E131</f>
        <v>82480.609799497412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394531.04568781424</v>
      </c>
      <c r="E132" s="522">
        <f>IF(+J96&lt;F131,J96,D132)</f>
        <v>38205.046511627908</v>
      </c>
      <c r="F132" s="523">
        <f t="shared" ref="F132:F154" si="41">+D132-E132</f>
        <v>356325.99917618633</v>
      </c>
      <c r="G132" s="523">
        <f t="shared" si="34"/>
        <v>375428.52243200026</v>
      </c>
      <c r="H132" s="526">
        <f t="shared" si="35"/>
        <v>78391.120740227867</v>
      </c>
      <c r="I132" s="577">
        <f t="shared" si="36"/>
        <v>78391.120740227867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356325.99917618633</v>
      </c>
      <c r="E133" s="522">
        <f>IF(+J96&lt;F132,J96,D133)</f>
        <v>38205.046511627908</v>
      </c>
      <c r="F133" s="523">
        <f t="shared" si="41"/>
        <v>318120.95266455843</v>
      </c>
      <c r="G133" s="523">
        <f t="shared" si="34"/>
        <v>337223.47592037241</v>
      </c>
      <c r="H133" s="526">
        <f t="shared" si="35"/>
        <v>74301.631680958351</v>
      </c>
      <c r="I133" s="577">
        <f t="shared" si="36"/>
        <v>74301.631680958351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318120.95266455843</v>
      </c>
      <c r="E134" s="522">
        <f>IF(+J96&lt;F133,J96,D134)</f>
        <v>38205.046511627908</v>
      </c>
      <c r="F134" s="523">
        <f t="shared" si="41"/>
        <v>279915.90615293052</v>
      </c>
      <c r="G134" s="523">
        <f t="shared" si="34"/>
        <v>299018.42940874444</v>
      </c>
      <c r="H134" s="526">
        <f t="shared" si="35"/>
        <v>70212.142621688807</v>
      </c>
      <c r="I134" s="577">
        <f t="shared" si="36"/>
        <v>70212.142621688807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279915.90615293052</v>
      </c>
      <c r="E135" s="522">
        <f>IF(+J96&lt;F134,J96,D135)</f>
        <v>38205.046511627908</v>
      </c>
      <c r="F135" s="523">
        <f t="shared" si="41"/>
        <v>241710.85964130261</v>
      </c>
      <c r="G135" s="523">
        <f t="shared" si="34"/>
        <v>260813.38289711656</v>
      </c>
      <c r="H135" s="526">
        <f t="shared" si="35"/>
        <v>66122.653562419262</v>
      </c>
      <c r="I135" s="577">
        <f t="shared" si="36"/>
        <v>66122.653562419262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241710.85964130261</v>
      </c>
      <c r="E136" s="522">
        <f>IF(+J96&lt;F135,J96,D136)</f>
        <v>38205.046511627908</v>
      </c>
      <c r="F136" s="523">
        <f t="shared" si="41"/>
        <v>203505.8131296747</v>
      </c>
      <c r="G136" s="523">
        <f t="shared" si="34"/>
        <v>222608.33638548866</v>
      </c>
      <c r="H136" s="526">
        <f t="shared" si="35"/>
        <v>62033.164503149732</v>
      </c>
      <c r="I136" s="577">
        <f t="shared" si="36"/>
        <v>62033.164503149732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203505.8131296747</v>
      </c>
      <c r="E137" s="522">
        <f>IF(+J96&lt;F136,J96,D137)</f>
        <v>38205.046511627908</v>
      </c>
      <c r="F137" s="523">
        <f t="shared" si="41"/>
        <v>165300.76661804679</v>
      </c>
      <c r="G137" s="523">
        <f t="shared" si="34"/>
        <v>184403.28987386075</v>
      </c>
      <c r="H137" s="526">
        <f t="shared" si="35"/>
        <v>57943.675443880187</v>
      </c>
      <c r="I137" s="577">
        <f t="shared" si="36"/>
        <v>57943.675443880187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165300.76661804679</v>
      </c>
      <c r="E138" s="522">
        <f>IF(+J96&lt;F137,J96,D138)</f>
        <v>38205.046511627908</v>
      </c>
      <c r="F138" s="523">
        <f t="shared" si="41"/>
        <v>127095.72010641888</v>
      </c>
      <c r="G138" s="523">
        <f t="shared" si="34"/>
        <v>146198.24336223284</v>
      </c>
      <c r="H138" s="526">
        <f t="shared" si="35"/>
        <v>53854.18638461065</v>
      </c>
      <c r="I138" s="577">
        <f t="shared" si="36"/>
        <v>53854.18638461065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127095.72010641888</v>
      </c>
      <c r="E139" s="522">
        <f>IF(+J96&lt;F138,J96,D139)</f>
        <v>38205.046511627908</v>
      </c>
      <c r="F139" s="523">
        <f t="shared" si="41"/>
        <v>88890.673594790976</v>
      </c>
      <c r="G139" s="523">
        <f t="shared" si="34"/>
        <v>107993.19685060493</v>
      </c>
      <c r="H139" s="526">
        <f t="shared" si="35"/>
        <v>49764.697325341112</v>
      </c>
      <c r="I139" s="577">
        <f t="shared" si="36"/>
        <v>49764.697325341112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88890.673594790976</v>
      </c>
      <c r="E140" s="522">
        <f>IF(+J96&lt;F139,J96,D140)</f>
        <v>38205.046511627908</v>
      </c>
      <c r="F140" s="523">
        <f t="shared" si="41"/>
        <v>50685.627083163068</v>
      </c>
      <c r="G140" s="523">
        <f t="shared" si="34"/>
        <v>69788.150338977022</v>
      </c>
      <c r="H140" s="526">
        <f t="shared" si="35"/>
        <v>45675.208266071575</v>
      </c>
      <c r="I140" s="577">
        <f t="shared" si="36"/>
        <v>45675.208266071575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50685.627083163068</v>
      </c>
      <c r="E141" s="522">
        <f>IF(+J96&lt;F140,J96,D141)</f>
        <v>38205.046511627908</v>
      </c>
      <c r="F141" s="523">
        <f t="shared" si="41"/>
        <v>12480.58057153516</v>
      </c>
      <c r="G141" s="523">
        <f t="shared" si="34"/>
        <v>31583.103827349114</v>
      </c>
      <c r="H141" s="526">
        <f t="shared" si="35"/>
        <v>41585.719206802038</v>
      </c>
      <c r="I141" s="577">
        <f t="shared" si="36"/>
        <v>41585.719206802038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12480.58057153516</v>
      </c>
      <c r="E142" s="522">
        <f>IF(+J96&lt;F141,J96,D142)</f>
        <v>12480.58057153516</v>
      </c>
      <c r="F142" s="523">
        <f t="shared" si="41"/>
        <v>0</v>
      </c>
      <c r="G142" s="523">
        <f t="shared" si="34"/>
        <v>6240.2902857675799</v>
      </c>
      <c r="H142" s="526">
        <f t="shared" si="35"/>
        <v>13148.54465430484</v>
      </c>
      <c r="I142" s="577">
        <f t="shared" si="36"/>
        <v>13148.54465430484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34"/>
        <v>0</v>
      </c>
      <c r="H154" s="530">
        <f t="shared" si="35"/>
        <v>0</v>
      </c>
      <c r="I154" s="579">
        <f t="shared" si="36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1642817</v>
      </c>
      <c r="F155" s="375"/>
      <c r="G155" s="375"/>
      <c r="H155" s="375">
        <f>SUM(H99:H154)</f>
        <v>5738657.1325734723</v>
      </c>
      <c r="I155" s="375">
        <f>SUM(I99:I154)</f>
        <v>5738657.1325734723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view="pageBreakPreview" zoomScale="75" zoomScaleNormal="100" zoomScaleSheetLayoutView="75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20970.763671890392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20970.763671890392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666" t="s">
        <v>487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4901.9523809523807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>G23</f>
        <v>27491.116260788254</v>
      </c>
      <c r="L23" s="519">
        <f t="shared" si="6"/>
        <v>0</v>
      </c>
      <c r="M23" s="518">
        <f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>G24</f>
        <v>26006.03540248935</v>
      </c>
      <c r="L24" s="519">
        <f t="shared" si="6"/>
        <v>0</v>
      </c>
      <c r="M24" s="518">
        <f>H24</f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23634.262551408003</v>
      </c>
      <c r="H25" s="610">
        <v>23634.262551408003</v>
      </c>
      <c r="I25" s="511">
        <f t="shared" si="9"/>
        <v>0</v>
      </c>
      <c r="J25" s="511"/>
      <c r="K25" s="518">
        <f>G25</f>
        <v>23634.262551408003</v>
      </c>
      <c r="L25" s="519">
        <f t="shared" si="6"/>
        <v>0</v>
      </c>
      <c r="M25" s="518">
        <f>H25</f>
        <v>23634.262551408003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4787.9534883720926</v>
      </c>
      <c r="F26" s="608">
        <v>159058.54806329499</v>
      </c>
      <c r="G26" s="609">
        <v>20861.468165795835</v>
      </c>
      <c r="H26" s="610">
        <v>20861.468165795835</v>
      </c>
      <c r="I26" s="511">
        <f t="shared" si="9"/>
        <v>0</v>
      </c>
      <c r="J26" s="511"/>
      <c r="K26" s="518">
        <f>G26</f>
        <v>20861.468165795835</v>
      </c>
      <c r="L26" s="519">
        <f t="shared" ref="L26" si="10">IF(K26&lt;&gt;0,+G26-K26,0)</f>
        <v>0</v>
      </c>
      <c r="M26" s="518">
        <f>H26</f>
        <v>20861.468165795835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24888.128820834292</v>
      </c>
      <c r="H27" s="610">
        <v>24888.128820834292</v>
      </c>
      <c r="I27" s="511">
        <f t="shared" si="9"/>
        <v>0</v>
      </c>
      <c r="J27" s="511"/>
      <c r="K27" s="518">
        <f>G27</f>
        <v>24888.128820834292</v>
      </c>
      <c r="L27" s="519">
        <f t="shared" ref="L27" si="11">IF(K27&lt;&gt;0,+G27-K27,0)</f>
        <v>0</v>
      </c>
      <c r="M27" s="518">
        <f>H27</f>
        <v>24888.128820834292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23">
        <f>IF(F27+SUM(E$17:E27)=D$10,F27,D$10-SUM(E$17:E27))</f>
        <v>154037.035868173</v>
      </c>
      <c r="E28" s="522">
        <f>IF(+I14&lt;F27,I14,D28)</f>
        <v>4901.9523809523807</v>
      </c>
      <c r="F28" s="523">
        <f t="shared" ref="F28:F48" si="12">+D28-E28</f>
        <v>149135.08348722063</v>
      </c>
      <c r="G28" s="524">
        <f t="shared" ref="G28:G55" si="13">+I$12*((D28+F28)/2)+E28</f>
        <v>20970.763671890392</v>
      </c>
      <c r="H28" s="491">
        <f t="shared" ref="H28:H55" si="14">+I$13*((D28+F28)/2)+E28</f>
        <v>20970.763671890392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149135.08348722063</v>
      </c>
      <c r="E29" s="522">
        <f>IF(+I14&lt;F28,I14,D29)</f>
        <v>4901.9523809523807</v>
      </c>
      <c r="F29" s="523">
        <f t="shared" si="12"/>
        <v>144233.13110626827</v>
      </c>
      <c r="G29" s="524">
        <f t="shared" si="13"/>
        <v>20451.13443992694</v>
      </c>
      <c r="H29" s="491">
        <f t="shared" si="14"/>
        <v>20451.13443992694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144233.13110626827</v>
      </c>
      <c r="E30" s="522">
        <f>IF(+I14&lt;F29,I14,D30)</f>
        <v>4901.9523809523807</v>
      </c>
      <c r="F30" s="523">
        <f t="shared" si="12"/>
        <v>139331.1787253159</v>
      </c>
      <c r="G30" s="524">
        <f t="shared" si="13"/>
        <v>19931.505207963484</v>
      </c>
      <c r="H30" s="491">
        <f t="shared" si="14"/>
        <v>19931.505207963484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139331.1787253159</v>
      </c>
      <c r="E31" s="522">
        <f>IF(+I14&lt;F30,I14,D31)</f>
        <v>4901.9523809523807</v>
      </c>
      <c r="F31" s="523">
        <f t="shared" si="12"/>
        <v>134429.22634436353</v>
      </c>
      <c r="G31" s="524">
        <f t="shared" si="13"/>
        <v>19411.875976000032</v>
      </c>
      <c r="H31" s="491">
        <f t="shared" si="14"/>
        <v>19411.875976000032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134429.22634436353</v>
      </c>
      <c r="E32" s="522">
        <f>IF(+I14&lt;F31,I14,D32)</f>
        <v>4901.9523809523807</v>
      </c>
      <c r="F32" s="523">
        <f t="shared" si="12"/>
        <v>129527.27396341115</v>
      </c>
      <c r="G32" s="524">
        <f t="shared" si="13"/>
        <v>18892.24674403658</v>
      </c>
      <c r="H32" s="491">
        <f t="shared" si="14"/>
        <v>18892.24674403658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129527.27396341115</v>
      </c>
      <c r="E33" s="522">
        <f>IF(+I14&lt;F32,I14,D33)</f>
        <v>4901.9523809523807</v>
      </c>
      <c r="F33" s="523">
        <f t="shared" si="12"/>
        <v>124625.32158245877</v>
      </c>
      <c r="G33" s="524">
        <f t="shared" si="13"/>
        <v>18372.61751207312</v>
      </c>
      <c r="H33" s="491">
        <f t="shared" si="14"/>
        <v>18372.61751207312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124625.32158245877</v>
      </c>
      <c r="E34" s="522">
        <f>IF(+I14&lt;F33,I14,D34)</f>
        <v>4901.9523809523807</v>
      </c>
      <c r="F34" s="523">
        <f t="shared" si="12"/>
        <v>119723.36920150639</v>
      </c>
      <c r="G34" s="524">
        <f t="shared" si="13"/>
        <v>17852.988280109668</v>
      </c>
      <c r="H34" s="491">
        <f t="shared" si="14"/>
        <v>17852.988280109668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119723.36920150639</v>
      </c>
      <c r="E35" s="522">
        <f>IF(+I14&lt;F34,I14,D35)</f>
        <v>4901.9523809523807</v>
      </c>
      <c r="F35" s="523">
        <f t="shared" si="12"/>
        <v>114821.416820554</v>
      </c>
      <c r="G35" s="524">
        <f t="shared" si="13"/>
        <v>17333.359048146209</v>
      </c>
      <c r="H35" s="491">
        <f t="shared" si="14"/>
        <v>17333.359048146209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114821.416820554</v>
      </c>
      <c r="E36" s="522">
        <f>IF(+I14&lt;F35,I14,D36)</f>
        <v>4901.9523809523807</v>
      </c>
      <c r="F36" s="523">
        <f t="shared" si="12"/>
        <v>109919.46443960162</v>
      </c>
      <c r="G36" s="524">
        <f t="shared" si="13"/>
        <v>16813.729816182757</v>
      </c>
      <c r="H36" s="491">
        <f t="shared" si="14"/>
        <v>16813.729816182757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109919.46443960162</v>
      </c>
      <c r="E37" s="522">
        <f>IF(+I14&lt;F36,I14,D37)</f>
        <v>4901.9523809523807</v>
      </c>
      <c r="F37" s="523">
        <f t="shared" si="12"/>
        <v>105017.51205864924</v>
      </c>
      <c r="G37" s="524">
        <f t="shared" si="13"/>
        <v>16294.100584219301</v>
      </c>
      <c r="H37" s="491">
        <f t="shared" si="14"/>
        <v>16294.100584219301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105017.51205864924</v>
      </c>
      <c r="E38" s="522">
        <f>IF(+I14&lt;F37,I14,D38)</f>
        <v>4901.9523809523807</v>
      </c>
      <c r="F38" s="523">
        <f t="shared" si="12"/>
        <v>100115.55967769686</v>
      </c>
      <c r="G38" s="524">
        <f t="shared" si="13"/>
        <v>15774.471352255845</v>
      </c>
      <c r="H38" s="491">
        <f t="shared" si="14"/>
        <v>15774.471352255845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100115.55967769686</v>
      </c>
      <c r="E39" s="522">
        <f>IF(+I14&lt;F38,I14,D39)</f>
        <v>4901.9523809523807</v>
      </c>
      <c r="F39" s="523">
        <f t="shared" si="12"/>
        <v>95213.607296744478</v>
      </c>
      <c r="G39" s="524">
        <f t="shared" si="13"/>
        <v>15254.842120292389</v>
      </c>
      <c r="H39" s="491">
        <f t="shared" si="14"/>
        <v>15254.842120292389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95213.607296744478</v>
      </c>
      <c r="E40" s="522">
        <f>IF(+I14&lt;F39,I14,D40)</f>
        <v>4901.9523809523807</v>
      </c>
      <c r="F40" s="523">
        <f t="shared" si="12"/>
        <v>90311.654915792096</v>
      </c>
      <c r="G40" s="524">
        <f t="shared" si="13"/>
        <v>14735.212888328937</v>
      </c>
      <c r="H40" s="491">
        <f t="shared" si="14"/>
        <v>14735.212888328937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90311.654915792096</v>
      </c>
      <c r="E41" s="522">
        <f>IF(+I14&lt;F40,I14,D41)</f>
        <v>4901.9523809523807</v>
      </c>
      <c r="F41" s="523">
        <f t="shared" si="12"/>
        <v>85409.702534839715</v>
      </c>
      <c r="G41" s="524">
        <f t="shared" si="13"/>
        <v>14215.583656365478</v>
      </c>
      <c r="H41" s="491">
        <f t="shared" si="14"/>
        <v>14215.583656365478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85409.702534839715</v>
      </c>
      <c r="E42" s="522">
        <f>IF(+I14&lt;F41,I14,D42)</f>
        <v>4901.9523809523807</v>
      </c>
      <c r="F42" s="523">
        <f t="shared" si="12"/>
        <v>80507.750153887333</v>
      </c>
      <c r="G42" s="524">
        <f t="shared" si="13"/>
        <v>13695.954424402025</v>
      </c>
      <c r="H42" s="491">
        <f t="shared" si="14"/>
        <v>13695.954424402025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80507.750153887333</v>
      </c>
      <c r="E43" s="522">
        <f>IF(+I14&lt;F42,I14,D43)</f>
        <v>4901.9523809523807</v>
      </c>
      <c r="F43" s="523">
        <f t="shared" si="12"/>
        <v>75605.797772934951</v>
      </c>
      <c r="G43" s="524">
        <f t="shared" si="13"/>
        <v>13176.32519243857</v>
      </c>
      <c r="H43" s="491">
        <f t="shared" si="14"/>
        <v>13176.32519243857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75605.797772934951</v>
      </c>
      <c r="E44" s="522">
        <f>IF(+I14&lt;F43,I14,D44)</f>
        <v>4901.9523809523807</v>
      </c>
      <c r="F44" s="523">
        <f t="shared" si="12"/>
        <v>70703.84539198257</v>
      </c>
      <c r="G44" s="524">
        <f t="shared" si="13"/>
        <v>12656.695960475114</v>
      </c>
      <c r="H44" s="491">
        <f t="shared" si="14"/>
        <v>12656.695960475114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70703.84539198257</v>
      </c>
      <c r="E45" s="522">
        <f>IF(+I14&lt;F44,I14,D45)</f>
        <v>4901.9523809523807</v>
      </c>
      <c r="F45" s="523">
        <f t="shared" si="12"/>
        <v>65801.893011030188</v>
      </c>
      <c r="G45" s="524">
        <f t="shared" si="13"/>
        <v>12137.066728511658</v>
      </c>
      <c r="H45" s="491">
        <f t="shared" si="14"/>
        <v>12137.066728511658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65801.893011030188</v>
      </c>
      <c r="E46" s="522">
        <f>IF(+I14&lt;F45,I14,D46)</f>
        <v>4901.9523809523807</v>
      </c>
      <c r="F46" s="523">
        <f t="shared" si="12"/>
        <v>60899.940630077806</v>
      </c>
      <c r="G46" s="524">
        <f t="shared" si="13"/>
        <v>11617.437496548202</v>
      </c>
      <c r="H46" s="491">
        <f t="shared" si="14"/>
        <v>11617.437496548202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60899.940630077806</v>
      </c>
      <c r="E47" s="522">
        <f>IF(+I14&lt;F46,I14,D47)</f>
        <v>4901.9523809523807</v>
      </c>
      <c r="F47" s="523">
        <f t="shared" si="12"/>
        <v>55997.988249125425</v>
      </c>
      <c r="G47" s="524">
        <f t="shared" si="13"/>
        <v>11097.808264584746</v>
      </c>
      <c r="H47" s="491">
        <f t="shared" si="14"/>
        <v>11097.808264584746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55997.988249125425</v>
      </c>
      <c r="E48" s="522">
        <f>IF(+I14&lt;F47,I14,D48)</f>
        <v>4901.9523809523807</v>
      </c>
      <c r="F48" s="523">
        <f t="shared" si="12"/>
        <v>51096.035868173043</v>
      </c>
      <c r="G48" s="524">
        <f t="shared" si="13"/>
        <v>10578.179032621292</v>
      </c>
      <c r="H48" s="491">
        <f t="shared" si="14"/>
        <v>10578.179032621292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51096.035868173043</v>
      </c>
      <c r="E49" s="522">
        <f>IF(+I14&lt;F48,I14,D49)</f>
        <v>4901.9523809523807</v>
      </c>
      <c r="F49" s="523">
        <f t="shared" ref="F49:F72" si="15">+D49-E49</f>
        <v>46194.083487220661</v>
      </c>
      <c r="G49" s="524">
        <f t="shared" si="13"/>
        <v>10058.549800657836</v>
      </c>
      <c r="H49" s="491">
        <f t="shared" si="14"/>
        <v>10058.549800657836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46194.083487220661</v>
      </c>
      <c r="E50" s="522">
        <f>IF(+I14&lt;F49,I14,D50)</f>
        <v>4901.9523809523807</v>
      </c>
      <c r="F50" s="523">
        <f t="shared" si="15"/>
        <v>41292.13110626828</v>
      </c>
      <c r="G50" s="524">
        <f t="shared" si="13"/>
        <v>9538.9205686943824</v>
      </c>
      <c r="H50" s="491">
        <f t="shared" si="14"/>
        <v>9538.9205686943824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41292.13110626828</v>
      </c>
      <c r="E51" s="522">
        <f>IF(+I14&lt;F50,I14,D51)</f>
        <v>4901.9523809523807</v>
      </c>
      <c r="F51" s="523">
        <f t="shared" si="15"/>
        <v>36390.178725315898</v>
      </c>
      <c r="G51" s="524">
        <f t="shared" si="13"/>
        <v>9019.2913367309266</v>
      </c>
      <c r="H51" s="491">
        <f t="shared" si="14"/>
        <v>9019.2913367309266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36390.178725315898</v>
      </c>
      <c r="E52" s="522">
        <f>IF(+I14&lt;F51,I14,D52)</f>
        <v>4901.9523809523807</v>
      </c>
      <c r="F52" s="523">
        <f t="shared" si="15"/>
        <v>31488.226344363517</v>
      </c>
      <c r="G52" s="524">
        <f t="shared" si="13"/>
        <v>8499.6621047674707</v>
      </c>
      <c r="H52" s="491">
        <f t="shared" si="14"/>
        <v>8499.6621047674707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31488.226344363517</v>
      </c>
      <c r="E53" s="522">
        <f>IF(+I14&lt;F52,I14,D53)</f>
        <v>4901.9523809523807</v>
      </c>
      <c r="F53" s="523">
        <f t="shared" si="15"/>
        <v>26586.273963411135</v>
      </c>
      <c r="G53" s="524">
        <f t="shared" si="13"/>
        <v>7980.0328728040149</v>
      </c>
      <c r="H53" s="491">
        <f t="shared" si="14"/>
        <v>7980.0328728040149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26586.273963411135</v>
      </c>
      <c r="E54" s="522">
        <f>IF(+I14&lt;F53,I14,D54)</f>
        <v>4901.9523809523807</v>
      </c>
      <c r="F54" s="523">
        <f t="shared" si="15"/>
        <v>21684.321582458753</v>
      </c>
      <c r="G54" s="524">
        <f t="shared" si="13"/>
        <v>7460.4036408405591</v>
      </c>
      <c r="H54" s="491">
        <f t="shared" si="14"/>
        <v>7460.4036408405591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21684.321582458753</v>
      </c>
      <c r="E55" s="522">
        <f>IF(+I14&lt;F54,I14,D55)</f>
        <v>4901.9523809523807</v>
      </c>
      <c r="F55" s="523">
        <f t="shared" si="15"/>
        <v>16782.369201506372</v>
      </c>
      <c r="G55" s="524">
        <f t="shared" si="13"/>
        <v>6940.7744088771042</v>
      </c>
      <c r="H55" s="491">
        <f t="shared" si="14"/>
        <v>6940.7744088771042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16782.369201506372</v>
      </c>
      <c r="E56" s="522">
        <f>IF(+I14&lt;F55,I14,D56)</f>
        <v>4901.9523809523807</v>
      </c>
      <c r="F56" s="523">
        <f t="shared" si="15"/>
        <v>11880.41682055399</v>
      </c>
      <c r="G56" s="524">
        <f t="shared" ref="G56:G72" si="20">+I$12*((D56+F56)/2)+E56</f>
        <v>6421.1451769136493</v>
      </c>
      <c r="H56" s="491">
        <f t="shared" ref="H56:H72" si="21">+I$13*((D56+F56)/2)+E56</f>
        <v>6421.1451769136493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11880.41682055399</v>
      </c>
      <c r="E57" s="522">
        <f>IF(+I14&lt;F56,I14,D57)</f>
        <v>4901.9523809523807</v>
      </c>
      <c r="F57" s="523">
        <f t="shared" si="15"/>
        <v>6978.4644396016092</v>
      </c>
      <c r="G57" s="524">
        <f t="shared" si="20"/>
        <v>5901.5159449501934</v>
      </c>
      <c r="H57" s="491">
        <f t="shared" si="21"/>
        <v>5901.5159449501934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6978.4644396016092</v>
      </c>
      <c r="E58" s="522">
        <f>IF(+I14&lt;F57,I14,D58)</f>
        <v>4901.9523809523807</v>
      </c>
      <c r="F58" s="523">
        <f t="shared" si="15"/>
        <v>2076.5120586492285</v>
      </c>
      <c r="G58" s="524">
        <f t="shared" si="20"/>
        <v>5381.8867129867385</v>
      </c>
      <c r="H58" s="491">
        <f t="shared" si="21"/>
        <v>5381.8867129867385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2076.5120586492285</v>
      </c>
      <c r="E59" s="522">
        <f>IF(+I14&lt;F58,I14,D59)</f>
        <v>2076.5120586492285</v>
      </c>
      <c r="F59" s="523">
        <f t="shared" si="15"/>
        <v>0</v>
      </c>
      <c r="G59" s="524">
        <f t="shared" si="20"/>
        <v>2186.5719166755434</v>
      </c>
      <c r="H59" s="491">
        <f t="shared" si="21"/>
        <v>2186.5719166755434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205881.99999999988</v>
      </c>
      <c r="F73" s="375"/>
      <c r="G73" s="375">
        <f>SUM(G17:G72)</f>
        <v>723269.88418086676</v>
      </c>
      <c r="H73" s="375">
        <f>SUM(H17:H72)</f>
        <v>723269.88418086676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20861.468165795835</v>
      </c>
      <c r="N87" s="546">
        <f>IF(J92&lt;D11,0,VLOOKUP(J92,C17:O72,11))</f>
        <v>20861.468165795835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22103.308828819529</v>
      </c>
      <c r="N88" s="550">
        <f>IF(J92&lt;D11,0,VLOOKUP(J92,C99:P154,7))</f>
        <v>22103.308828819529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1241.8406630236932</v>
      </c>
      <c r="N89" s="555">
        <f>+N88-N87</f>
        <v>1241.8406630236932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4787.9534883720926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22">+I99-H99</f>
        <v>0</v>
      </c>
      <c r="K99" s="514"/>
      <c r="L99" s="512">
        <f t="shared" ref="L99:L104" si="23">H99</f>
        <v>20152.28121946373</v>
      </c>
      <c r="M99" s="597">
        <f t="shared" ref="M99:M130" si="24">IF(L99&lt;&gt;0,+H99-L99,0)</f>
        <v>0</v>
      </c>
      <c r="N99" s="512">
        <f t="shared" ref="N99:N104" si="25">I99</f>
        <v>20152.28121946373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22"/>
        <v>0</v>
      </c>
      <c r="K100" s="514"/>
      <c r="L100" s="518">
        <f t="shared" si="23"/>
        <v>35099.600890705573</v>
      </c>
      <c r="M100" s="519">
        <f t="shared" si="24"/>
        <v>0</v>
      </c>
      <c r="N100" s="518">
        <f t="shared" si="25"/>
        <v>35099.600890705573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22"/>
        <v>0</v>
      </c>
      <c r="K101" s="514"/>
      <c r="L101" s="518">
        <f t="shared" si="23"/>
        <v>33730.455386576738</v>
      </c>
      <c r="M101" s="519">
        <f t="shared" si="24"/>
        <v>0</v>
      </c>
      <c r="N101" s="518">
        <f t="shared" si="25"/>
        <v>33730.455386576738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23"/>
        <v>30743.366686318692</v>
      </c>
      <c r="M102" s="519">
        <f t="shared" ref="M102:M107" si="29">IF(L102&lt;&gt;0,+H102-L102,0)</f>
        <v>0</v>
      </c>
      <c r="N102" s="518">
        <f t="shared" si="25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23"/>
        <v>30197.745297823447</v>
      </c>
      <c r="M103" s="519">
        <f t="shared" si="29"/>
        <v>0</v>
      </c>
      <c r="N103" s="518">
        <f t="shared" si="25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22"/>
        <v>0</v>
      </c>
      <c r="K104" s="514"/>
      <c r="L104" s="518">
        <f t="shared" si="23"/>
        <v>28778.63948471695</v>
      </c>
      <c r="M104" s="519">
        <f t="shared" si="29"/>
        <v>0</v>
      </c>
      <c r="N104" s="518">
        <f t="shared" si="25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22"/>
        <v>0</v>
      </c>
      <c r="K105" s="514"/>
      <c r="L105" s="518">
        <f>H105</f>
        <v>27176.384994149808</v>
      </c>
      <c r="M105" s="519">
        <f t="shared" si="29"/>
        <v>0</v>
      </c>
      <c r="N105" s="518">
        <f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22"/>
        <v>0</v>
      </c>
      <c r="K106" s="514"/>
      <c r="L106" s="518">
        <f>H106</f>
        <v>25735.686949015238</v>
      </c>
      <c r="M106" s="519">
        <f t="shared" si="29"/>
        <v>0</v>
      </c>
      <c r="N106" s="518">
        <f>I106</f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22"/>
        <v>0</v>
      </c>
      <c r="K107" s="514"/>
      <c r="L107" s="518">
        <f>H107</f>
        <v>22496.669570219787</v>
      </c>
      <c r="M107" s="519">
        <f t="shared" si="29"/>
        <v>0</v>
      </c>
      <c r="N107" s="518">
        <f>I107</f>
        <v>22496.669570219787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374">
        <f>IF(F107+SUM(E$99:E107)=D$92,F107,D$92-SUM(E$99:E107))</f>
        <v>164158.42862544913</v>
      </c>
      <c r="E108" s="522">
        <f>IF(+J96&lt;F107,J96,D108)</f>
        <v>4787.9534883720926</v>
      </c>
      <c r="F108" s="523">
        <f t="shared" ref="F108:F131" si="30">+D108-E108</f>
        <v>159370.47513707704</v>
      </c>
      <c r="G108" s="523">
        <f t="shared" ref="G108:G130" si="31">+(F108+D108)/2</f>
        <v>161764.45188126308</v>
      </c>
      <c r="H108" s="526">
        <f t="shared" ref="H108:H130" si="32">+J$94*G108+E108</f>
        <v>22103.308828819529</v>
      </c>
      <c r="I108" s="577">
        <f t="shared" ref="I108:I130" si="33">+J$95*G108+E108</f>
        <v>22103.308828819529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159370.47513707704</v>
      </c>
      <c r="E109" s="522">
        <f>IF(+J96&lt;F108,J96,D109)</f>
        <v>4787.9534883720926</v>
      </c>
      <c r="F109" s="523">
        <f t="shared" si="30"/>
        <v>154582.52164870495</v>
      </c>
      <c r="G109" s="523">
        <f t="shared" si="31"/>
        <v>156976.49839289099</v>
      </c>
      <c r="H109" s="526">
        <f t="shared" si="32"/>
        <v>21590.803670606208</v>
      </c>
      <c r="I109" s="577">
        <f t="shared" si="33"/>
        <v>21590.803670606208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154582.52164870495</v>
      </c>
      <c r="E110" s="522">
        <f>IF(+J96&lt;F109,J96,D110)</f>
        <v>4787.9534883720926</v>
      </c>
      <c r="F110" s="523">
        <f t="shared" si="30"/>
        <v>149794.56816033286</v>
      </c>
      <c r="G110" s="523">
        <f t="shared" si="31"/>
        <v>152188.5449045189</v>
      </c>
      <c r="H110" s="526">
        <f t="shared" si="32"/>
        <v>21078.298512392892</v>
      </c>
      <c r="I110" s="577">
        <f t="shared" si="33"/>
        <v>21078.298512392892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149794.56816033286</v>
      </c>
      <c r="E111" s="522">
        <f>IF(+J96&lt;F110,J96,D111)</f>
        <v>4787.9534883720926</v>
      </c>
      <c r="F111" s="523">
        <f t="shared" si="30"/>
        <v>145006.61467196076</v>
      </c>
      <c r="G111" s="523">
        <f t="shared" si="31"/>
        <v>147400.59141614681</v>
      </c>
      <c r="H111" s="526">
        <f t="shared" si="32"/>
        <v>20565.793354179572</v>
      </c>
      <c r="I111" s="577">
        <f t="shared" si="33"/>
        <v>20565.793354179572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145006.61467196076</v>
      </c>
      <c r="E112" s="522">
        <f>IF(+J96&lt;F111,J96,D112)</f>
        <v>4787.9534883720926</v>
      </c>
      <c r="F112" s="523">
        <f t="shared" si="30"/>
        <v>140218.66118358867</v>
      </c>
      <c r="G112" s="523">
        <f t="shared" si="31"/>
        <v>142612.63792777472</v>
      </c>
      <c r="H112" s="526">
        <f t="shared" si="32"/>
        <v>20053.288195966252</v>
      </c>
      <c r="I112" s="577">
        <f t="shared" si="33"/>
        <v>20053.288195966252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140218.66118358867</v>
      </c>
      <c r="E113" s="522">
        <f>IF(+J96&lt;F112,J96,D113)</f>
        <v>4787.9534883720926</v>
      </c>
      <c r="F113" s="523">
        <f t="shared" si="30"/>
        <v>135430.70769521658</v>
      </c>
      <c r="G113" s="523">
        <f t="shared" si="31"/>
        <v>137824.68443940263</v>
      </c>
      <c r="H113" s="526">
        <f t="shared" si="32"/>
        <v>19540.783037752932</v>
      </c>
      <c r="I113" s="577">
        <f t="shared" si="33"/>
        <v>19540.783037752932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135430.70769521658</v>
      </c>
      <c r="E114" s="522">
        <f>IF(+J96&lt;F113,J96,D114)</f>
        <v>4787.9534883720926</v>
      </c>
      <c r="F114" s="523">
        <f t="shared" si="30"/>
        <v>130642.75420684449</v>
      </c>
      <c r="G114" s="523">
        <f t="shared" si="31"/>
        <v>133036.73095103053</v>
      </c>
      <c r="H114" s="526">
        <f t="shared" si="32"/>
        <v>19028.277879539612</v>
      </c>
      <c r="I114" s="577">
        <f t="shared" si="33"/>
        <v>19028.277879539612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130642.75420684449</v>
      </c>
      <c r="E115" s="522">
        <f>IF(+J96&lt;F114,J96,D115)</f>
        <v>4787.9534883720926</v>
      </c>
      <c r="F115" s="523">
        <f t="shared" si="30"/>
        <v>125854.8007184724</v>
      </c>
      <c r="G115" s="523">
        <f t="shared" si="31"/>
        <v>128248.77746265844</v>
      </c>
      <c r="H115" s="526">
        <f t="shared" si="32"/>
        <v>18515.772721326295</v>
      </c>
      <c r="I115" s="577">
        <f t="shared" si="33"/>
        <v>18515.772721326295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125854.8007184724</v>
      </c>
      <c r="E116" s="522">
        <f>IF(+J96&lt;F115,J96,D116)</f>
        <v>4787.9534883720926</v>
      </c>
      <c r="F116" s="523">
        <f t="shared" si="30"/>
        <v>121066.84723010031</v>
      </c>
      <c r="G116" s="523">
        <f t="shared" si="31"/>
        <v>123460.82397428635</v>
      </c>
      <c r="H116" s="526">
        <f t="shared" si="32"/>
        <v>18003.267563112975</v>
      </c>
      <c r="I116" s="577">
        <f t="shared" si="33"/>
        <v>18003.267563112975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121066.84723010031</v>
      </c>
      <c r="E117" s="522">
        <f>IF(+J96&lt;F116,J96,D117)</f>
        <v>4787.9534883720926</v>
      </c>
      <c r="F117" s="523">
        <f t="shared" si="30"/>
        <v>116278.89374172821</v>
      </c>
      <c r="G117" s="523">
        <f t="shared" si="31"/>
        <v>118672.87048591426</v>
      </c>
      <c r="H117" s="526">
        <f t="shared" si="32"/>
        <v>17490.762404899655</v>
      </c>
      <c r="I117" s="577">
        <f t="shared" si="33"/>
        <v>17490.762404899655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116278.89374172821</v>
      </c>
      <c r="E118" s="522">
        <f>IF(+J96&lt;F117,J96,D118)</f>
        <v>4787.9534883720926</v>
      </c>
      <c r="F118" s="523">
        <f t="shared" si="30"/>
        <v>111490.94025335612</v>
      </c>
      <c r="G118" s="523">
        <f t="shared" si="31"/>
        <v>113884.91699754217</v>
      </c>
      <c r="H118" s="526">
        <f t="shared" si="32"/>
        <v>16978.257246686335</v>
      </c>
      <c r="I118" s="577">
        <f t="shared" si="33"/>
        <v>16978.257246686335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111490.94025335612</v>
      </c>
      <c r="E119" s="522">
        <f>IF(+J96&lt;F118,J96,D119)</f>
        <v>4787.9534883720926</v>
      </c>
      <c r="F119" s="523">
        <f t="shared" si="30"/>
        <v>106702.98676498403</v>
      </c>
      <c r="G119" s="523">
        <f t="shared" si="31"/>
        <v>109096.96350917008</v>
      </c>
      <c r="H119" s="526">
        <f t="shared" si="32"/>
        <v>16465.752088473015</v>
      </c>
      <c r="I119" s="577">
        <f t="shared" si="33"/>
        <v>16465.752088473015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106702.98676498403</v>
      </c>
      <c r="E120" s="522">
        <f>IF(+J96&lt;F119,J96,D120)</f>
        <v>4787.9534883720926</v>
      </c>
      <c r="F120" s="523">
        <f t="shared" si="30"/>
        <v>101915.03327661194</v>
      </c>
      <c r="G120" s="523">
        <f t="shared" si="31"/>
        <v>104309.01002079798</v>
      </c>
      <c r="H120" s="526">
        <f t="shared" si="32"/>
        <v>15953.246930259698</v>
      </c>
      <c r="I120" s="577">
        <f t="shared" si="33"/>
        <v>15953.246930259698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101915.03327661194</v>
      </c>
      <c r="E121" s="522">
        <f>IF(+J96&lt;F120,J96,D121)</f>
        <v>4787.9534883720926</v>
      </c>
      <c r="F121" s="523">
        <f t="shared" si="30"/>
        <v>97127.079788239847</v>
      </c>
      <c r="G121" s="523">
        <f t="shared" si="31"/>
        <v>99521.056532425893</v>
      </c>
      <c r="H121" s="526">
        <f t="shared" si="32"/>
        <v>15440.741772046378</v>
      </c>
      <c r="I121" s="577">
        <f t="shared" si="33"/>
        <v>15440.741772046378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97127.079788239847</v>
      </c>
      <c r="E122" s="522">
        <f>IF(+J96&lt;F121,J96,D122)</f>
        <v>4787.9534883720926</v>
      </c>
      <c r="F122" s="523">
        <f t="shared" si="30"/>
        <v>92339.126299867756</v>
      </c>
      <c r="G122" s="523">
        <f t="shared" si="31"/>
        <v>94733.103044053802</v>
      </c>
      <c r="H122" s="526">
        <f t="shared" si="32"/>
        <v>14928.236613833058</v>
      </c>
      <c r="I122" s="577">
        <f t="shared" si="33"/>
        <v>14928.236613833058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92339.126299867756</v>
      </c>
      <c r="E123" s="522">
        <f>IF(+J96&lt;F122,J96,D123)</f>
        <v>4787.9534883720926</v>
      </c>
      <c r="F123" s="523">
        <f t="shared" si="30"/>
        <v>87551.172811495664</v>
      </c>
      <c r="G123" s="523">
        <f t="shared" si="31"/>
        <v>89945.14955568171</v>
      </c>
      <c r="H123" s="526">
        <f t="shared" si="32"/>
        <v>14415.731455619738</v>
      </c>
      <c r="I123" s="577">
        <f t="shared" si="33"/>
        <v>14415.731455619738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87551.172811495664</v>
      </c>
      <c r="E124" s="522">
        <f>IF(+J96&lt;F123,J96,D124)</f>
        <v>4787.9534883720926</v>
      </c>
      <c r="F124" s="523">
        <f t="shared" si="30"/>
        <v>82763.219323123572</v>
      </c>
      <c r="G124" s="523">
        <f t="shared" si="31"/>
        <v>85157.196067309618</v>
      </c>
      <c r="H124" s="526">
        <f t="shared" si="32"/>
        <v>13903.226297406418</v>
      </c>
      <c r="I124" s="577">
        <f t="shared" si="33"/>
        <v>13903.226297406418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82763.219323123572</v>
      </c>
      <c r="E125" s="522">
        <f>IF(+J96&lt;F124,J96,D125)</f>
        <v>4787.9534883720926</v>
      </c>
      <c r="F125" s="523">
        <f t="shared" si="30"/>
        <v>77975.265834751481</v>
      </c>
      <c r="G125" s="523">
        <f t="shared" si="31"/>
        <v>80369.242578937527</v>
      </c>
      <c r="H125" s="526">
        <f t="shared" si="32"/>
        <v>13390.721139193101</v>
      </c>
      <c r="I125" s="577">
        <f t="shared" si="33"/>
        <v>13390.721139193101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77975.265834751481</v>
      </c>
      <c r="E126" s="522">
        <f>IF(+J96&lt;F125,J96,D126)</f>
        <v>4787.9534883720926</v>
      </c>
      <c r="F126" s="523">
        <f t="shared" si="30"/>
        <v>73187.312346379389</v>
      </c>
      <c r="G126" s="523">
        <f t="shared" si="31"/>
        <v>75581.289090565435</v>
      </c>
      <c r="H126" s="526">
        <f t="shared" si="32"/>
        <v>12878.215980979781</v>
      </c>
      <c r="I126" s="577">
        <f t="shared" si="33"/>
        <v>12878.215980979781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73187.312346379389</v>
      </c>
      <c r="E127" s="522">
        <f>IF(+J96&lt;F126,J96,D127)</f>
        <v>4787.9534883720926</v>
      </c>
      <c r="F127" s="523">
        <f t="shared" si="30"/>
        <v>68399.358858007297</v>
      </c>
      <c r="G127" s="523">
        <f t="shared" si="31"/>
        <v>70793.335602193343</v>
      </c>
      <c r="H127" s="526">
        <f t="shared" si="32"/>
        <v>12365.710822766461</v>
      </c>
      <c r="I127" s="577">
        <f t="shared" si="33"/>
        <v>12365.710822766461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68399.358858007297</v>
      </c>
      <c r="E128" s="522">
        <f>IF(+J96&lt;F127,J96,D128)</f>
        <v>4787.9534883720926</v>
      </c>
      <c r="F128" s="523">
        <f t="shared" si="30"/>
        <v>63611.405369635206</v>
      </c>
      <c r="G128" s="523">
        <f t="shared" si="31"/>
        <v>66005.382113821252</v>
      </c>
      <c r="H128" s="526">
        <f t="shared" si="32"/>
        <v>11853.205664553141</v>
      </c>
      <c r="I128" s="577">
        <f t="shared" si="33"/>
        <v>11853.205664553141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63611.405369635206</v>
      </c>
      <c r="E129" s="522">
        <f>IF(+J96&lt;F128,J96,D129)</f>
        <v>4787.9534883720926</v>
      </c>
      <c r="F129" s="523">
        <f t="shared" si="30"/>
        <v>58823.451881263114</v>
      </c>
      <c r="G129" s="523">
        <f t="shared" si="31"/>
        <v>61217.42862544916</v>
      </c>
      <c r="H129" s="526">
        <f t="shared" si="32"/>
        <v>11340.700506339821</v>
      </c>
      <c r="I129" s="577">
        <f t="shared" si="33"/>
        <v>11340.700506339821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58823.451881263114</v>
      </c>
      <c r="E130" s="522">
        <f>IF(+J96&lt;F129,J96,D130)</f>
        <v>4787.9534883720926</v>
      </c>
      <c r="F130" s="523">
        <f t="shared" si="30"/>
        <v>54035.498392891022</v>
      </c>
      <c r="G130" s="523">
        <f t="shared" si="31"/>
        <v>56429.475137077068</v>
      </c>
      <c r="H130" s="526">
        <f t="shared" si="32"/>
        <v>10828.195348126503</v>
      </c>
      <c r="I130" s="577">
        <f t="shared" si="33"/>
        <v>10828.195348126503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54035.498392891022</v>
      </c>
      <c r="E131" s="522">
        <f>IF(+J96&lt;F130,J96,D131)</f>
        <v>4787.9534883720926</v>
      </c>
      <c r="F131" s="523">
        <f t="shared" si="30"/>
        <v>49247.544904518931</v>
      </c>
      <c r="G131" s="523">
        <f t="shared" ref="G131:G154" si="34">+(F131+D131)/2</f>
        <v>51641.521648704977</v>
      </c>
      <c r="H131" s="526">
        <f t="shared" ref="H131:H154" si="35">+J$94*G131+E131</f>
        <v>10315.690189913184</v>
      </c>
      <c r="I131" s="577">
        <f t="shared" ref="I131:I154" si="36">+J$95*G131+E131</f>
        <v>10315.690189913184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49247.544904518931</v>
      </c>
      <c r="E132" s="522">
        <f>IF(+J96&lt;F131,J96,D132)</f>
        <v>4787.9534883720926</v>
      </c>
      <c r="F132" s="523">
        <f t="shared" ref="F132:F154" si="41">+D132-E132</f>
        <v>44459.591416146839</v>
      </c>
      <c r="G132" s="523">
        <f t="shared" si="34"/>
        <v>46853.568160332885</v>
      </c>
      <c r="H132" s="526">
        <f t="shared" si="35"/>
        <v>9803.1850316998643</v>
      </c>
      <c r="I132" s="577">
        <f t="shared" si="36"/>
        <v>9803.1850316998643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44459.591416146839</v>
      </c>
      <c r="E133" s="522">
        <f>IF(+J96&lt;F132,J96,D133)</f>
        <v>4787.9534883720926</v>
      </c>
      <c r="F133" s="523">
        <f t="shared" si="41"/>
        <v>39671.637927774747</v>
      </c>
      <c r="G133" s="523">
        <f t="shared" si="34"/>
        <v>42065.614671960793</v>
      </c>
      <c r="H133" s="526">
        <f t="shared" si="35"/>
        <v>9290.6798734865442</v>
      </c>
      <c r="I133" s="577">
        <f t="shared" si="36"/>
        <v>9290.6798734865442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39671.637927774747</v>
      </c>
      <c r="E134" s="522">
        <f>IF(+J96&lt;F133,J96,D134)</f>
        <v>4787.9534883720926</v>
      </c>
      <c r="F134" s="523">
        <f t="shared" si="41"/>
        <v>34883.684439402656</v>
      </c>
      <c r="G134" s="523">
        <f t="shared" si="34"/>
        <v>37277.661183588702</v>
      </c>
      <c r="H134" s="526">
        <f t="shared" si="35"/>
        <v>8778.1747152732241</v>
      </c>
      <c r="I134" s="577">
        <f t="shared" si="36"/>
        <v>8778.1747152732241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34883.684439402656</v>
      </c>
      <c r="E135" s="522">
        <f>IF(+J96&lt;F134,J96,D135)</f>
        <v>4787.9534883720926</v>
      </c>
      <c r="F135" s="523">
        <f t="shared" si="41"/>
        <v>30095.730951030564</v>
      </c>
      <c r="G135" s="523">
        <f t="shared" si="34"/>
        <v>32489.70769521661</v>
      </c>
      <c r="H135" s="526">
        <f t="shared" si="35"/>
        <v>8265.6695570599059</v>
      </c>
      <c r="I135" s="577">
        <f t="shared" si="36"/>
        <v>8265.6695570599059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30095.730951030564</v>
      </c>
      <c r="E136" s="522">
        <f>IF(+J96&lt;F135,J96,D136)</f>
        <v>4787.9534883720926</v>
      </c>
      <c r="F136" s="523">
        <f t="shared" si="41"/>
        <v>25307.777462658472</v>
      </c>
      <c r="G136" s="523">
        <f t="shared" si="34"/>
        <v>27701.754206844518</v>
      </c>
      <c r="H136" s="526">
        <f t="shared" si="35"/>
        <v>7753.1643988465858</v>
      </c>
      <c r="I136" s="577">
        <f t="shared" si="36"/>
        <v>7753.1643988465858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25307.777462658472</v>
      </c>
      <c r="E137" s="522">
        <f>IF(+J96&lt;F136,J96,D137)</f>
        <v>4787.9534883720926</v>
      </c>
      <c r="F137" s="523">
        <f t="shared" si="41"/>
        <v>20519.823974286381</v>
      </c>
      <c r="G137" s="523">
        <f t="shared" si="34"/>
        <v>22913.800718472427</v>
      </c>
      <c r="H137" s="526">
        <f t="shared" si="35"/>
        <v>7240.6592406332666</v>
      </c>
      <c r="I137" s="577">
        <f t="shared" si="36"/>
        <v>7240.6592406332666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20519.823974286381</v>
      </c>
      <c r="E138" s="522">
        <f>IF(+J96&lt;F137,J96,D138)</f>
        <v>4787.9534883720926</v>
      </c>
      <c r="F138" s="523">
        <f t="shared" si="41"/>
        <v>15731.870485914289</v>
      </c>
      <c r="G138" s="523">
        <f t="shared" si="34"/>
        <v>18125.847230100335</v>
      </c>
      <c r="H138" s="526">
        <f t="shared" si="35"/>
        <v>6728.1540824199474</v>
      </c>
      <c r="I138" s="577">
        <f t="shared" si="36"/>
        <v>6728.1540824199474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15731.870485914289</v>
      </c>
      <c r="E139" s="522">
        <f>IF(+J96&lt;F138,J96,D139)</f>
        <v>4787.9534883720926</v>
      </c>
      <c r="F139" s="523">
        <f t="shared" si="41"/>
        <v>10943.916997542197</v>
      </c>
      <c r="G139" s="523">
        <f t="shared" si="34"/>
        <v>13337.893741728243</v>
      </c>
      <c r="H139" s="526">
        <f t="shared" si="35"/>
        <v>6215.6489242066273</v>
      </c>
      <c r="I139" s="577">
        <f t="shared" si="36"/>
        <v>6215.6489242066273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10943.916997542197</v>
      </c>
      <c r="E140" s="522">
        <f>IF(+J96&lt;F139,J96,D140)</f>
        <v>4787.9534883720926</v>
      </c>
      <c r="F140" s="523">
        <f t="shared" si="41"/>
        <v>6155.9635091701048</v>
      </c>
      <c r="G140" s="523">
        <f t="shared" si="34"/>
        <v>8549.9402533561515</v>
      </c>
      <c r="H140" s="526">
        <f t="shared" si="35"/>
        <v>5703.1437659933081</v>
      </c>
      <c r="I140" s="577">
        <f t="shared" si="36"/>
        <v>5703.1437659933081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6155.9635091701048</v>
      </c>
      <c r="E141" s="522">
        <f>IF(+J96&lt;F140,J96,D141)</f>
        <v>4787.9534883720926</v>
      </c>
      <c r="F141" s="523">
        <f t="shared" si="41"/>
        <v>1368.0100207980122</v>
      </c>
      <c r="G141" s="523">
        <f t="shared" si="34"/>
        <v>3761.9867649840585</v>
      </c>
      <c r="H141" s="526">
        <f t="shared" si="35"/>
        <v>5190.6386077799889</v>
      </c>
      <c r="I141" s="577">
        <f t="shared" si="36"/>
        <v>5190.6386077799889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1368.0100207980122</v>
      </c>
      <c r="E142" s="522">
        <f>IF(+J96&lt;F141,J96,D142)</f>
        <v>1368.0100207980122</v>
      </c>
      <c r="F142" s="523">
        <f t="shared" si="41"/>
        <v>0</v>
      </c>
      <c r="G142" s="523">
        <f t="shared" si="34"/>
        <v>684.0050103990061</v>
      </c>
      <c r="H142" s="526">
        <f t="shared" si="35"/>
        <v>1441.2262909486303</v>
      </c>
      <c r="I142" s="577">
        <f t="shared" si="36"/>
        <v>1441.2262909486303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34"/>
        <v>0</v>
      </c>
      <c r="H154" s="530">
        <f t="shared" si="35"/>
        <v>0</v>
      </c>
      <c r="I154" s="579">
        <f t="shared" si="36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205882.00000000009</v>
      </c>
      <c r="F155" s="375"/>
      <c r="G155" s="375"/>
      <c r="H155" s="375">
        <f>SUM(H99:H154)</f>
        <v>719549.16319212993</v>
      </c>
      <c r="I155" s="375">
        <f>SUM(I99:I154)</f>
        <v>719549.16319212993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048576"/>
  <sheetViews>
    <sheetView view="pageBreakPreview" zoomScale="75" zoomScaleNormal="100" zoomScaleSheetLayoutView="75" workbookViewId="0">
      <selection activeCell="B14" sqref="B1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488327.80853353348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488327.80853353348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114169.97619047618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>G23</f>
        <v>640169.61761771492</v>
      </c>
      <c r="L23" s="519">
        <f t="shared" si="6"/>
        <v>0</v>
      </c>
      <c r="M23" s="518">
        <f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>G24</f>
        <v>605586.64190337458</v>
      </c>
      <c r="L24" s="519">
        <f t="shared" si="6"/>
        <v>0</v>
      </c>
      <c r="M24" s="518">
        <f>H24</f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550357.26213461242</v>
      </c>
      <c r="H25" s="610">
        <v>550357.26213461242</v>
      </c>
      <c r="I25" s="511">
        <f t="shared" si="9"/>
        <v>0</v>
      </c>
      <c r="J25" s="511"/>
      <c r="K25" s="518">
        <f>G25</f>
        <v>550357.26213461242</v>
      </c>
      <c r="L25" s="519">
        <f t="shared" si="6"/>
        <v>0</v>
      </c>
      <c r="M25" s="518">
        <f>H25</f>
        <v>550357.26213461242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111514.86046511628</v>
      </c>
      <c r="F26" s="608">
        <v>3703679.1259736135</v>
      </c>
      <c r="G26" s="609">
        <v>485788.09488543868</v>
      </c>
      <c r="H26" s="610">
        <v>485788.09488543868</v>
      </c>
      <c r="I26" s="511">
        <f t="shared" si="9"/>
        <v>0</v>
      </c>
      <c r="J26" s="511"/>
      <c r="K26" s="518">
        <f>G26</f>
        <v>485788.09488543868</v>
      </c>
      <c r="L26" s="519">
        <f t="shared" ref="L26" si="10">IF(K26&lt;&gt;0,+G26-K26,0)</f>
        <v>0</v>
      </c>
      <c r="M26" s="518">
        <f>H26</f>
        <v>485788.09488543868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579546.89058535558</v>
      </c>
      <c r="H27" s="610">
        <v>579546.89058535558</v>
      </c>
      <c r="I27" s="511">
        <f t="shared" si="9"/>
        <v>0</v>
      </c>
      <c r="J27" s="511"/>
      <c r="K27" s="518">
        <f>G27</f>
        <v>579546.89058535558</v>
      </c>
      <c r="L27" s="519">
        <f t="shared" ref="L27" si="11">IF(K27&lt;&gt;0,+G27-K27,0)</f>
        <v>0</v>
      </c>
      <c r="M27" s="518">
        <f>H27</f>
        <v>579546.89058535558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23">
        <f>IF(F27+SUM(E$17:E27)=D$10,F27,D$10-SUM(E$17:E27))</f>
        <v>3586724.5162175149</v>
      </c>
      <c r="E28" s="522">
        <f>IF(+I14&lt;F27,I14,D28)</f>
        <v>114169.97619047618</v>
      </c>
      <c r="F28" s="523">
        <f t="shared" ref="F28:F48" si="12">+D28-E28</f>
        <v>3472554.5400270387</v>
      </c>
      <c r="G28" s="524">
        <f t="shared" ref="G28:G55" si="13">+I$12*((D28+F28)/2)+E28</f>
        <v>488327.80853353348</v>
      </c>
      <c r="H28" s="491">
        <f t="shared" ref="H28:H55" si="14">+I$13*((D28+F28)/2)+E28</f>
        <v>488327.80853353348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3472554.5400270387</v>
      </c>
      <c r="E29" s="522">
        <f>IF(+I14&lt;F28,I14,D29)</f>
        <v>114169.97619047618</v>
      </c>
      <c r="F29" s="523">
        <f t="shared" si="12"/>
        <v>3358384.5638365624</v>
      </c>
      <c r="G29" s="524">
        <f t="shared" si="13"/>
        <v>476225.27214993502</v>
      </c>
      <c r="H29" s="491">
        <f t="shared" si="14"/>
        <v>476225.27214993502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3358384.5638365624</v>
      </c>
      <c r="E30" s="522">
        <f>IF(+I14&lt;F29,I14,D30)</f>
        <v>114169.97619047618</v>
      </c>
      <c r="F30" s="523">
        <f t="shared" si="12"/>
        <v>3244214.5876460862</v>
      </c>
      <c r="G30" s="524">
        <f t="shared" si="13"/>
        <v>464122.73576633667</v>
      </c>
      <c r="H30" s="491">
        <f t="shared" si="14"/>
        <v>464122.73576633667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3244214.5876460862</v>
      </c>
      <c r="E31" s="522">
        <f>IF(+I14&lt;F30,I14,D31)</f>
        <v>114169.97619047618</v>
      </c>
      <c r="F31" s="523">
        <f t="shared" si="12"/>
        <v>3130044.61145561</v>
      </c>
      <c r="G31" s="524">
        <f t="shared" si="13"/>
        <v>452020.19938273809</v>
      </c>
      <c r="H31" s="491">
        <f t="shared" si="14"/>
        <v>452020.19938273809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3130044.61145561</v>
      </c>
      <c r="E32" s="522">
        <f>IF(+I14&lt;F31,I14,D32)</f>
        <v>114169.97619047618</v>
      </c>
      <c r="F32" s="523">
        <f t="shared" si="12"/>
        <v>3015874.6352651338</v>
      </c>
      <c r="G32" s="524">
        <f t="shared" si="13"/>
        <v>439917.66299913975</v>
      </c>
      <c r="H32" s="491">
        <f t="shared" si="14"/>
        <v>439917.66299913975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3015874.6352651338</v>
      </c>
      <c r="E33" s="522">
        <f>IF(+I14&lt;F32,I14,D33)</f>
        <v>114169.97619047618</v>
      </c>
      <c r="F33" s="523">
        <f t="shared" si="12"/>
        <v>2901704.6590746576</v>
      </c>
      <c r="G33" s="524">
        <f t="shared" si="13"/>
        <v>427815.12661554129</v>
      </c>
      <c r="H33" s="491">
        <f t="shared" si="14"/>
        <v>427815.12661554129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2901704.6590746576</v>
      </c>
      <c r="E34" s="522">
        <f>IF(+I14&lt;F33,I14,D34)</f>
        <v>114169.97619047618</v>
      </c>
      <c r="F34" s="523">
        <f t="shared" si="12"/>
        <v>2787534.6828841814</v>
      </c>
      <c r="G34" s="524">
        <f t="shared" si="13"/>
        <v>415712.59023194294</v>
      </c>
      <c r="H34" s="491">
        <f t="shared" si="14"/>
        <v>415712.59023194294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2787534.6828841814</v>
      </c>
      <c r="E35" s="522">
        <f>IF(+I14&lt;F34,I14,D35)</f>
        <v>114169.97619047618</v>
      </c>
      <c r="F35" s="523">
        <f t="shared" si="12"/>
        <v>2673364.7066937052</v>
      </c>
      <c r="G35" s="524">
        <f t="shared" si="13"/>
        <v>403610.05384834448</v>
      </c>
      <c r="H35" s="491">
        <f t="shared" si="14"/>
        <v>403610.05384834448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2673364.7066937052</v>
      </c>
      <c r="E36" s="522">
        <f>IF(+I14&lt;F35,I14,D36)</f>
        <v>114169.97619047618</v>
      </c>
      <c r="F36" s="523">
        <f t="shared" si="12"/>
        <v>2559194.730503229</v>
      </c>
      <c r="G36" s="524">
        <f t="shared" si="13"/>
        <v>391507.51746474602</v>
      </c>
      <c r="H36" s="491">
        <f t="shared" si="14"/>
        <v>391507.51746474602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2559194.730503229</v>
      </c>
      <c r="E37" s="522">
        <f>IF(+I14&lt;F36,I14,D37)</f>
        <v>114169.97619047618</v>
      </c>
      <c r="F37" s="523">
        <f t="shared" si="12"/>
        <v>2445024.7543127527</v>
      </c>
      <c r="G37" s="524">
        <f t="shared" si="13"/>
        <v>379404.98108114756</v>
      </c>
      <c r="H37" s="491">
        <f t="shared" si="14"/>
        <v>379404.98108114756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2445024.7543127527</v>
      </c>
      <c r="E38" s="522">
        <f>IF(+I14&lt;F37,I14,D38)</f>
        <v>114169.97619047618</v>
      </c>
      <c r="F38" s="523">
        <f t="shared" si="12"/>
        <v>2330854.7781222765</v>
      </c>
      <c r="G38" s="524">
        <f t="shared" si="13"/>
        <v>367302.44469754922</v>
      </c>
      <c r="H38" s="491">
        <f t="shared" si="14"/>
        <v>367302.44469754922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2330854.7781222765</v>
      </c>
      <c r="E39" s="522">
        <f>IF(+I14&lt;F38,I14,D39)</f>
        <v>114169.97619047618</v>
      </c>
      <c r="F39" s="523">
        <f t="shared" si="12"/>
        <v>2216684.8019318003</v>
      </c>
      <c r="G39" s="524">
        <f t="shared" si="13"/>
        <v>355199.90831395076</v>
      </c>
      <c r="H39" s="491">
        <f t="shared" si="14"/>
        <v>355199.90831395076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2216684.8019318003</v>
      </c>
      <c r="E40" s="522">
        <f>IF(+I14&lt;F39,I14,D40)</f>
        <v>114169.97619047618</v>
      </c>
      <c r="F40" s="523">
        <f t="shared" si="12"/>
        <v>2102514.8257413241</v>
      </c>
      <c r="G40" s="524">
        <f t="shared" si="13"/>
        <v>343097.37193035235</v>
      </c>
      <c r="H40" s="491">
        <f t="shared" si="14"/>
        <v>343097.37193035235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2102514.8257413241</v>
      </c>
      <c r="E41" s="522">
        <f>IF(+I14&lt;F40,I14,D41)</f>
        <v>114169.97619047618</v>
      </c>
      <c r="F41" s="523">
        <f t="shared" si="12"/>
        <v>1988344.8495508479</v>
      </c>
      <c r="G41" s="524">
        <f t="shared" si="13"/>
        <v>330994.83554675389</v>
      </c>
      <c r="H41" s="491">
        <f t="shared" si="14"/>
        <v>330994.83554675389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1988344.8495508479</v>
      </c>
      <c r="E42" s="522">
        <f>IF(+I14&lt;F41,I14,D42)</f>
        <v>114169.97619047618</v>
      </c>
      <c r="F42" s="523">
        <f t="shared" si="12"/>
        <v>1874174.8733603717</v>
      </c>
      <c r="G42" s="524">
        <f t="shared" si="13"/>
        <v>318892.29916315549</v>
      </c>
      <c r="H42" s="491">
        <f t="shared" si="14"/>
        <v>318892.29916315549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1874174.8733603717</v>
      </c>
      <c r="E43" s="522">
        <f>IF(+I14&lt;F42,I14,D43)</f>
        <v>114169.97619047618</v>
      </c>
      <c r="F43" s="523">
        <f t="shared" si="12"/>
        <v>1760004.8971698955</v>
      </c>
      <c r="G43" s="524">
        <f t="shared" si="13"/>
        <v>306789.76277955703</v>
      </c>
      <c r="H43" s="491">
        <f t="shared" si="14"/>
        <v>306789.76277955703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1760004.8971698955</v>
      </c>
      <c r="E44" s="522">
        <f>IF(+I14&lt;F43,I14,D44)</f>
        <v>114169.97619047618</v>
      </c>
      <c r="F44" s="523">
        <f t="shared" si="12"/>
        <v>1645834.9209794193</v>
      </c>
      <c r="G44" s="524">
        <f t="shared" si="13"/>
        <v>294687.22639595863</v>
      </c>
      <c r="H44" s="491">
        <f t="shared" si="14"/>
        <v>294687.22639595863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1645834.9209794193</v>
      </c>
      <c r="E45" s="522">
        <f>IF(+I14&lt;F44,I14,D45)</f>
        <v>114169.97619047618</v>
      </c>
      <c r="F45" s="523">
        <f t="shared" si="12"/>
        <v>1531664.944788943</v>
      </c>
      <c r="G45" s="524">
        <f t="shared" si="13"/>
        <v>282584.69001236022</v>
      </c>
      <c r="H45" s="491">
        <f t="shared" si="14"/>
        <v>282584.69001236022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1531664.944788943</v>
      </c>
      <c r="E46" s="522">
        <f>IF(+I14&lt;F45,I14,D46)</f>
        <v>114169.97619047618</v>
      </c>
      <c r="F46" s="523">
        <f t="shared" si="12"/>
        <v>1417494.9685984668</v>
      </c>
      <c r="G46" s="524">
        <f t="shared" si="13"/>
        <v>270482.15362876176</v>
      </c>
      <c r="H46" s="491">
        <f t="shared" si="14"/>
        <v>270482.15362876176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1417494.9685984668</v>
      </c>
      <c r="E47" s="522">
        <f>IF(+I14&lt;F46,I14,D47)</f>
        <v>114169.97619047618</v>
      </c>
      <c r="F47" s="523">
        <f t="shared" si="12"/>
        <v>1303324.9924079906</v>
      </c>
      <c r="G47" s="524">
        <f t="shared" si="13"/>
        <v>258379.61724516333</v>
      </c>
      <c r="H47" s="491">
        <f t="shared" si="14"/>
        <v>258379.61724516333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1303324.9924079906</v>
      </c>
      <c r="E48" s="522">
        <f>IF(+I14&lt;F47,I14,D48)</f>
        <v>114169.97619047618</v>
      </c>
      <c r="F48" s="523">
        <f t="shared" si="12"/>
        <v>1189155.0162175144</v>
      </c>
      <c r="G48" s="524">
        <f t="shared" si="13"/>
        <v>246277.0808615649</v>
      </c>
      <c r="H48" s="491">
        <f t="shared" si="14"/>
        <v>246277.0808615649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1189155.0162175144</v>
      </c>
      <c r="E49" s="522">
        <f>IF(+I14&lt;F48,I14,D49)</f>
        <v>114169.97619047618</v>
      </c>
      <c r="F49" s="523">
        <f t="shared" ref="F49:F72" si="15">+D49-E49</f>
        <v>1074985.0400270382</v>
      </c>
      <c r="G49" s="524">
        <f t="shared" si="13"/>
        <v>234174.5444779665</v>
      </c>
      <c r="H49" s="491">
        <f t="shared" si="14"/>
        <v>234174.5444779665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1074985.0400270382</v>
      </c>
      <c r="E50" s="522">
        <f>IF(+I14&lt;F49,I14,D50)</f>
        <v>114169.97619047618</v>
      </c>
      <c r="F50" s="523">
        <f t="shared" si="15"/>
        <v>960815.06383656198</v>
      </c>
      <c r="G50" s="524">
        <f t="shared" si="13"/>
        <v>222072.00809436804</v>
      </c>
      <c r="H50" s="491">
        <f t="shared" si="14"/>
        <v>222072.00809436804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960815.06383656198</v>
      </c>
      <c r="E51" s="522">
        <f>IF(+I14&lt;F50,I14,D51)</f>
        <v>114169.97619047618</v>
      </c>
      <c r="F51" s="523">
        <f t="shared" si="15"/>
        <v>846645.08764608577</v>
      </c>
      <c r="G51" s="524">
        <f t="shared" si="13"/>
        <v>209969.47171076963</v>
      </c>
      <c r="H51" s="491">
        <f t="shared" si="14"/>
        <v>209969.47171076963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846645.08764608577</v>
      </c>
      <c r="E52" s="522">
        <f>IF(+I14&lt;F51,I14,D52)</f>
        <v>114169.97619047618</v>
      </c>
      <c r="F52" s="523">
        <f t="shared" si="15"/>
        <v>732475.11145560956</v>
      </c>
      <c r="G52" s="524">
        <f t="shared" si="13"/>
        <v>197866.9353271712</v>
      </c>
      <c r="H52" s="491">
        <f t="shared" si="14"/>
        <v>197866.9353271712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732475.11145560956</v>
      </c>
      <c r="E53" s="522">
        <f>IF(+I14&lt;F52,I14,D53)</f>
        <v>114169.97619047618</v>
      </c>
      <c r="F53" s="523">
        <f t="shared" si="15"/>
        <v>618305.13526513334</v>
      </c>
      <c r="G53" s="524">
        <f t="shared" si="13"/>
        <v>185764.39894357277</v>
      </c>
      <c r="H53" s="491">
        <f t="shared" si="14"/>
        <v>185764.39894357277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618305.13526513334</v>
      </c>
      <c r="E54" s="522">
        <f>IF(+I14&lt;F53,I14,D54)</f>
        <v>114169.97619047618</v>
      </c>
      <c r="F54" s="523">
        <f t="shared" si="15"/>
        <v>504135.15907465713</v>
      </c>
      <c r="G54" s="524">
        <f t="shared" si="13"/>
        <v>173661.86255997434</v>
      </c>
      <c r="H54" s="491">
        <f t="shared" si="14"/>
        <v>173661.86255997434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504135.15907465713</v>
      </c>
      <c r="E55" s="522">
        <f>IF(+I14&lt;F54,I14,D55)</f>
        <v>114169.97619047618</v>
      </c>
      <c r="F55" s="523">
        <f t="shared" si="15"/>
        <v>389965.18288418092</v>
      </c>
      <c r="G55" s="524">
        <f t="shared" si="13"/>
        <v>161559.32617637591</v>
      </c>
      <c r="H55" s="491">
        <f t="shared" si="14"/>
        <v>161559.32617637591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389965.18288418092</v>
      </c>
      <c r="E56" s="522">
        <f>IF(+I14&lt;F55,I14,D56)</f>
        <v>114169.97619047618</v>
      </c>
      <c r="F56" s="523">
        <f t="shared" si="15"/>
        <v>275795.20669370471</v>
      </c>
      <c r="G56" s="524">
        <f t="shared" ref="G56:G72" si="20">+I$12*((D56+F56)/2)+E56</f>
        <v>149456.7897927775</v>
      </c>
      <c r="H56" s="491">
        <f t="shared" ref="H56:H72" si="21">+I$13*((D56+F56)/2)+E56</f>
        <v>149456.7897927775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275795.20669370471</v>
      </c>
      <c r="E57" s="522">
        <f>IF(+I14&lt;F56,I14,D57)</f>
        <v>114169.97619047618</v>
      </c>
      <c r="F57" s="523">
        <f t="shared" si="15"/>
        <v>161625.23050322852</v>
      </c>
      <c r="G57" s="524">
        <f t="shared" si="20"/>
        <v>137354.25340917904</v>
      </c>
      <c r="H57" s="491">
        <f t="shared" si="21"/>
        <v>137354.25340917904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161625.23050322852</v>
      </c>
      <c r="E58" s="522">
        <f>IF(+I14&lt;F57,I14,D58)</f>
        <v>114169.97619047618</v>
      </c>
      <c r="F58" s="523">
        <f t="shared" si="15"/>
        <v>47455.254312752339</v>
      </c>
      <c r="G58" s="524">
        <f t="shared" si="20"/>
        <v>125251.71702558064</v>
      </c>
      <c r="H58" s="491">
        <f t="shared" si="21"/>
        <v>125251.71702558064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47455.254312752339</v>
      </c>
      <c r="E59" s="522">
        <f>IF(+I14&lt;F58,I14,D59)</f>
        <v>47455.254312752339</v>
      </c>
      <c r="F59" s="523">
        <f t="shared" si="15"/>
        <v>0</v>
      </c>
      <c r="G59" s="524">
        <f t="shared" si="20"/>
        <v>49970.49063440496</v>
      </c>
      <c r="H59" s="491">
        <f t="shared" si="21"/>
        <v>49970.49063440496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4795138.9999999981</v>
      </c>
      <c r="F73" s="375"/>
      <c r="G73" s="375">
        <f>SUM(G17:G72)</f>
        <v>16873727.376286734</v>
      </c>
      <c r="H73" s="375">
        <f>SUM(H17:H72)</f>
        <v>16873727.376286734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485788.09488543868</v>
      </c>
      <c r="N87" s="546">
        <f>IF(J92&lt;D11,0,VLOOKUP(J92,C17:O72,11))</f>
        <v>485788.09488543868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515079.08312733757</v>
      </c>
      <c r="N88" s="550">
        <f>IF(J92&lt;D11,0,VLOOKUP(J92,C99:P154,7))</f>
        <v>515079.08312733757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29290.988241898885</v>
      </c>
      <c r="N89" s="555">
        <f>+N88-N87</f>
        <v>29290.988241898885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111514.86046511628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22">+I99-H99</f>
        <v>0</v>
      </c>
      <c r="K99" s="514"/>
      <c r="L99" s="512">
        <f t="shared" ref="L99:L104" si="23">H99</f>
        <v>449455.76564845629</v>
      </c>
      <c r="M99" s="597">
        <f t="shared" ref="M99:M130" si="24">IF(L99&lt;&gt;0,+H99-L99,0)</f>
        <v>0</v>
      </c>
      <c r="N99" s="512">
        <f t="shared" ref="N99:N104" si="25">I99</f>
        <v>449455.76564845629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22"/>
        <v>0</v>
      </c>
      <c r="K100" s="514"/>
      <c r="L100" s="518">
        <f t="shared" si="23"/>
        <v>817884.25936798821</v>
      </c>
      <c r="M100" s="519">
        <f t="shared" si="24"/>
        <v>0</v>
      </c>
      <c r="N100" s="518">
        <f t="shared" si="25"/>
        <v>817884.25936798821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22"/>
        <v>0</v>
      </c>
      <c r="K101" s="514"/>
      <c r="L101" s="518">
        <f t="shared" si="23"/>
        <v>785987.52688164287</v>
      </c>
      <c r="M101" s="519">
        <f t="shared" si="24"/>
        <v>0</v>
      </c>
      <c r="N101" s="518">
        <f t="shared" si="25"/>
        <v>785987.52688164287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23"/>
        <v>716385.37410888227</v>
      </c>
      <c r="M102" s="519">
        <f t="shared" ref="M102:M107" si="29">IF(L102&lt;&gt;0,+H102-L102,0)</f>
        <v>0</v>
      </c>
      <c r="N102" s="518">
        <f t="shared" si="25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23"/>
        <v>703679.09794769238</v>
      </c>
      <c r="M103" s="519">
        <f t="shared" si="29"/>
        <v>0</v>
      </c>
      <c r="N103" s="518">
        <f t="shared" si="25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22"/>
        <v>0</v>
      </c>
      <c r="K104" s="514"/>
      <c r="L104" s="518">
        <f t="shared" si="23"/>
        <v>670616.34920679952</v>
      </c>
      <c r="M104" s="519">
        <f t="shared" si="29"/>
        <v>0</v>
      </c>
      <c r="N104" s="518">
        <f t="shared" si="25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22"/>
        <v>0</v>
      </c>
      <c r="K105" s="514"/>
      <c r="L105" s="518">
        <f>H105</f>
        <v>633286.2163704508</v>
      </c>
      <c r="M105" s="519">
        <f t="shared" si="29"/>
        <v>0</v>
      </c>
      <c r="N105" s="518">
        <f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22"/>
        <v>0</v>
      </c>
      <c r="K106" s="514"/>
      <c r="L106" s="518">
        <f>H106</f>
        <v>599717.14032488305</v>
      </c>
      <c r="M106" s="519">
        <f t="shared" si="29"/>
        <v>0</v>
      </c>
      <c r="N106" s="518">
        <f>I106</f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22"/>
        <v>0</v>
      </c>
      <c r="K107" s="514"/>
      <c r="L107" s="518">
        <f>H107</f>
        <v>524237.01720389316</v>
      </c>
      <c r="M107" s="519">
        <f t="shared" si="29"/>
        <v>0</v>
      </c>
      <c r="N107" s="518">
        <f>I107</f>
        <v>524237.01720389316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374">
        <f>IF(F107+SUM(E$99:E107)=D$92,F107,D$92-SUM(E$99:E107))</f>
        <v>3825957.0013235034</v>
      </c>
      <c r="E108" s="522">
        <f>IF(+J96&lt;F107,J96,D108)</f>
        <v>111514.86046511628</v>
      </c>
      <c r="F108" s="523">
        <f t="shared" ref="F108:F131" si="30">+D108-E108</f>
        <v>3714442.1408583871</v>
      </c>
      <c r="G108" s="523">
        <f t="shared" ref="G108:G130" si="31">+(F108+D108)/2</f>
        <v>3770199.571090945</v>
      </c>
      <c r="H108" s="526">
        <f t="shared" ref="H108:H130" si="32">+J$94*G108+E108</f>
        <v>515079.08312733757</v>
      </c>
      <c r="I108" s="577">
        <f t="shared" ref="I108:I130" si="33">+J$95*G108+E108</f>
        <v>515079.08312733757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3714442.1408583871</v>
      </c>
      <c r="E109" s="522">
        <f>IF(+J96&lt;F108,J96,D109)</f>
        <v>111514.86046511628</v>
      </c>
      <c r="F109" s="523">
        <f t="shared" si="30"/>
        <v>3602927.2803932708</v>
      </c>
      <c r="G109" s="523">
        <f t="shared" si="31"/>
        <v>3658684.7106258292</v>
      </c>
      <c r="H109" s="526">
        <f t="shared" si="32"/>
        <v>503142.4715155898</v>
      </c>
      <c r="I109" s="577">
        <f t="shared" si="33"/>
        <v>503142.4715155898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3602927.2803932708</v>
      </c>
      <c r="E110" s="522">
        <f>IF(+J96&lt;F109,J96,D110)</f>
        <v>111514.86046511628</v>
      </c>
      <c r="F110" s="523">
        <f t="shared" si="30"/>
        <v>3491412.4199281544</v>
      </c>
      <c r="G110" s="523">
        <f t="shared" si="31"/>
        <v>3547169.8501607124</v>
      </c>
      <c r="H110" s="526">
        <f t="shared" si="32"/>
        <v>491205.85990384192</v>
      </c>
      <c r="I110" s="577">
        <f t="shared" si="33"/>
        <v>491205.85990384192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3491412.4199281544</v>
      </c>
      <c r="E111" s="522">
        <f>IF(+J96&lt;F110,J96,D111)</f>
        <v>111514.86046511628</v>
      </c>
      <c r="F111" s="523">
        <f t="shared" si="30"/>
        <v>3379897.5594630381</v>
      </c>
      <c r="G111" s="523">
        <f t="shared" si="31"/>
        <v>3435654.9896955965</v>
      </c>
      <c r="H111" s="526">
        <f t="shared" si="32"/>
        <v>479269.24829209421</v>
      </c>
      <c r="I111" s="577">
        <f t="shared" si="33"/>
        <v>479269.24829209421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3379897.5594630381</v>
      </c>
      <c r="E112" s="522">
        <f>IF(+J96&lt;F111,J96,D112)</f>
        <v>111514.86046511628</v>
      </c>
      <c r="F112" s="523">
        <f t="shared" si="30"/>
        <v>3268382.6989979218</v>
      </c>
      <c r="G112" s="523">
        <f t="shared" si="31"/>
        <v>3324140.1292304797</v>
      </c>
      <c r="H112" s="526">
        <f t="shared" si="32"/>
        <v>467332.63668034633</v>
      </c>
      <c r="I112" s="577">
        <f t="shared" si="33"/>
        <v>467332.63668034633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3268382.6989979218</v>
      </c>
      <c r="E113" s="522">
        <f>IF(+J96&lt;F112,J96,D113)</f>
        <v>111514.86046511628</v>
      </c>
      <c r="F113" s="523">
        <f t="shared" si="30"/>
        <v>3156867.8385328054</v>
      </c>
      <c r="G113" s="523">
        <f t="shared" si="31"/>
        <v>3212625.2687653638</v>
      </c>
      <c r="H113" s="526">
        <f t="shared" si="32"/>
        <v>455396.02506859862</v>
      </c>
      <c r="I113" s="577">
        <f t="shared" si="33"/>
        <v>455396.02506859862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3156867.8385328054</v>
      </c>
      <c r="E114" s="522">
        <f>IF(+J96&lt;F113,J96,D114)</f>
        <v>111514.86046511628</v>
      </c>
      <c r="F114" s="523">
        <f t="shared" si="30"/>
        <v>3045352.9780676891</v>
      </c>
      <c r="G114" s="523">
        <f t="shared" si="31"/>
        <v>3101110.408300247</v>
      </c>
      <c r="H114" s="526">
        <f t="shared" si="32"/>
        <v>443459.41345685074</v>
      </c>
      <c r="I114" s="577">
        <f t="shared" si="33"/>
        <v>443459.41345685074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3045352.9780676891</v>
      </c>
      <c r="E115" s="522">
        <f>IF(+J96&lt;F114,J96,D115)</f>
        <v>111514.86046511628</v>
      </c>
      <c r="F115" s="523">
        <f t="shared" si="30"/>
        <v>2933838.1176025728</v>
      </c>
      <c r="G115" s="523">
        <f t="shared" si="31"/>
        <v>2989595.5478351312</v>
      </c>
      <c r="H115" s="526">
        <f t="shared" si="32"/>
        <v>431522.80184510298</v>
      </c>
      <c r="I115" s="577">
        <f t="shared" si="33"/>
        <v>431522.80184510298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2933838.1176025728</v>
      </c>
      <c r="E116" s="522">
        <f>IF(+J96&lt;F115,J96,D116)</f>
        <v>111514.86046511628</v>
      </c>
      <c r="F116" s="523">
        <f t="shared" si="30"/>
        <v>2822323.2571374564</v>
      </c>
      <c r="G116" s="523">
        <f t="shared" si="31"/>
        <v>2878080.6873700144</v>
      </c>
      <c r="H116" s="526">
        <f t="shared" si="32"/>
        <v>419586.19023335516</v>
      </c>
      <c r="I116" s="577">
        <f t="shared" si="33"/>
        <v>419586.19023335516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2822323.2571374564</v>
      </c>
      <c r="E117" s="522">
        <f>IF(+J96&lt;F116,J96,D117)</f>
        <v>111514.86046511628</v>
      </c>
      <c r="F117" s="523">
        <f t="shared" si="30"/>
        <v>2710808.3966723401</v>
      </c>
      <c r="G117" s="523">
        <f t="shared" si="31"/>
        <v>2766565.8269048985</v>
      </c>
      <c r="H117" s="526">
        <f t="shared" si="32"/>
        <v>407649.57862160739</v>
      </c>
      <c r="I117" s="577">
        <f t="shared" si="33"/>
        <v>407649.57862160739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2710808.3966723401</v>
      </c>
      <c r="E118" s="522">
        <f>IF(+J96&lt;F117,J96,D118)</f>
        <v>111514.86046511628</v>
      </c>
      <c r="F118" s="523">
        <f t="shared" si="30"/>
        <v>2599293.5362072238</v>
      </c>
      <c r="G118" s="523">
        <f t="shared" si="31"/>
        <v>2655050.9664397817</v>
      </c>
      <c r="H118" s="526">
        <f t="shared" si="32"/>
        <v>395712.96700985957</v>
      </c>
      <c r="I118" s="577">
        <f t="shared" si="33"/>
        <v>395712.96700985957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2599293.5362072238</v>
      </c>
      <c r="E119" s="522">
        <f>IF(+J96&lt;F118,J96,D119)</f>
        <v>111514.86046511628</v>
      </c>
      <c r="F119" s="523">
        <f t="shared" si="30"/>
        <v>2487778.6757421074</v>
      </c>
      <c r="G119" s="523">
        <f t="shared" si="31"/>
        <v>2543536.1059746658</v>
      </c>
      <c r="H119" s="526">
        <f t="shared" si="32"/>
        <v>383776.3553981118</v>
      </c>
      <c r="I119" s="577">
        <f t="shared" si="33"/>
        <v>383776.3553981118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2487778.6757421074</v>
      </c>
      <c r="E120" s="522">
        <f>IF(+J96&lt;F119,J96,D120)</f>
        <v>111514.86046511628</v>
      </c>
      <c r="F120" s="523">
        <f t="shared" si="30"/>
        <v>2376263.8152769911</v>
      </c>
      <c r="G120" s="523">
        <f t="shared" si="31"/>
        <v>2432021.245509549</v>
      </c>
      <c r="H120" s="526">
        <f t="shared" si="32"/>
        <v>371839.74378636398</v>
      </c>
      <c r="I120" s="577">
        <f t="shared" si="33"/>
        <v>371839.74378636398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2376263.8152769911</v>
      </c>
      <c r="E121" s="522">
        <f>IF(+J96&lt;F120,J96,D121)</f>
        <v>111514.86046511628</v>
      </c>
      <c r="F121" s="523">
        <f t="shared" si="30"/>
        <v>2264748.9548118748</v>
      </c>
      <c r="G121" s="523">
        <f t="shared" si="31"/>
        <v>2320506.3850444332</v>
      </c>
      <c r="H121" s="526">
        <f t="shared" si="32"/>
        <v>359903.13217461621</v>
      </c>
      <c r="I121" s="577">
        <f t="shared" si="33"/>
        <v>359903.13217461621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2264748.9548118748</v>
      </c>
      <c r="E122" s="522">
        <f>IF(+J96&lt;F121,J96,D122)</f>
        <v>111514.86046511628</v>
      </c>
      <c r="F122" s="523">
        <f t="shared" si="30"/>
        <v>2153234.0943467584</v>
      </c>
      <c r="G122" s="523">
        <f t="shared" si="31"/>
        <v>2208991.5245793164</v>
      </c>
      <c r="H122" s="526">
        <f t="shared" si="32"/>
        <v>347966.52056286833</v>
      </c>
      <c r="I122" s="577">
        <f t="shared" si="33"/>
        <v>347966.52056286833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2153234.0943467584</v>
      </c>
      <c r="E123" s="522">
        <f>IF(+J96&lt;F122,J96,D123)</f>
        <v>111514.86046511628</v>
      </c>
      <c r="F123" s="523">
        <f t="shared" si="30"/>
        <v>2041719.2338816421</v>
      </c>
      <c r="G123" s="523">
        <f t="shared" si="31"/>
        <v>2097476.6641142005</v>
      </c>
      <c r="H123" s="526">
        <f t="shared" si="32"/>
        <v>336029.90895112063</v>
      </c>
      <c r="I123" s="577">
        <f t="shared" si="33"/>
        <v>336029.90895112063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2041719.2338816421</v>
      </c>
      <c r="E124" s="522">
        <f>IF(+J96&lt;F123,J96,D124)</f>
        <v>111514.86046511628</v>
      </c>
      <c r="F124" s="523">
        <f t="shared" si="30"/>
        <v>1930204.3734165258</v>
      </c>
      <c r="G124" s="523">
        <f t="shared" si="31"/>
        <v>1985961.8036490839</v>
      </c>
      <c r="H124" s="526">
        <f t="shared" si="32"/>
        <v>324093.2973393728</v>
      </c>
      <c r="I124" s="577">
        <f t="shared" si="33"/>
        <v>324093.2973393728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1930204.3734165258</v>
      </c>
      <c r="E125" s="522">
        <f>IF(+J96&lt;F124,J96,D125)</f>
        <v>111514.86046511628</v>
      </c>
      <c r="F125" s="523">
        <f t="shared" si="30"/>
        <v>1818689.5129514094</v>
      </c>
      <c r="G125" s="523">
        <f t="shared" si="31"/>
        <v>1874446.9431839676</v>
      </c>
      <c r="H125" s="526">
        <f t="shared" si="32"/>
        <v>312156.68572762498</v>
      </c>
      <c r="I125" s="577">
        <f t="shared" si="33"/>
        <v>312156.68572762498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1818689.5129514094</v>
      </c>
      <c r="E126" s="522">
        <f>IF(+J96&lt;F125,J96,D126)</f>
        <v>111514.86046511628</v>
      </c>
      <c r="F126" s="523">
        <f t="shared" si="30"/>
        <v>1707174.6524862931</v>
      </c>
      <c r="G126" s="523">
        <f t="shared" si="31"/>
        <v>1762932.0827188513</v>
      </c>
      <c r="H126" s="526">
        <f t="shared" si="32"/>
        <v>300220.07411587716</v>
      </c>
      <c r="I126" s="577">
        <f t="shared" si="33"/>
        <v>300220.07411587716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1707174.6524862931</v>
      </c>
      <c r="E127" s="522">
        <f>IF(+J96&lt;F126,J96,D127)</f>
        <v>111514.86046511628</v>
      </c>
      <c r="F127" s="523">
        <f t="shared" si="30"/>
        <v>1595659.7920211768</v>
      </c>
      <c r="G127" s="523">
        <f t="shared" si="31"/>
        <v>1651417.2222537349</v>
      </c>
      <c r="H127" s="526">
        <f t="shared" si="32"/>
        <v>288283.46250412939</v>
      </c>
      <c r="I127" s="577">
        <f t="shared" si="33"/>
        <v>288283.46250412939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1595659.7920211768</v>
      </c>
      <c r="E128" s="522">
        <f>IF(+J96&lt;F127,J96,D128)</f>
        <v>111514.86046511628</v>
      </c>
      <c r="F128" s="523">
        <f t="shared" si="30"/>
        <v>1484144.9315560604</v>
      </c>
      <c r="G128" s="523">
        <f t="shared" si="31"/>
        <v>1539902.3617886186</v>
      </c>
      <c r="H128" s="526">
        <f t="shared" si="32"/>
        <v>276346.85089238163</v>
      </c>
      <c r="I128" s="577">
        <f t="shared" si="33"/>
        <v>276346.85089238163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1484144.9315560604</v>
      </c>
      <c r="E129" s="522">
        <f>IF(+J96&lt;F128,J96,D129)</f>
        <v>111514.86046511628</v>
      </c>
      <c r="F129" s="523">
        <f t="shared" si="30"/>
        <v>1372630.0710909441</v>
      </c>
      <c r="G129" s="523">
        <f t="shared" si="31"/>
        <v>1428387.5013235023</v>
      </c>
      <c r="H129" s="526">
        <f t="shared" si="32"/>
        <v>264410.2392806338</v>
      </c>
      <c r="I129" s="577">
        <f t="shared" si="33"/>
        <v>264410.2392806338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1372630.0710909441</v>
      </c>
      <c r="E130" s="522">
        <f>IF(+J96&lt;F129,J96,D130)</f>
        <v>111514.86046511628</v>
      </c>
      <c r="F130" s="523">
        <f t="shared" si="30"/>
        <v>1261115.2106258278</v>
      </c>
      <c r="G130" s="523">
        <f t="shared" si="31"/>
        <v>1316872.6408583859</v>
      </c>
      <c r="H130" s="526">
        <f t="shared" si="32"/>
        <v>252473.62766888601</v>
      </c>
      <c r="I130" s="577">
        <f t="shared" si="33"/>
        <v>252473.62766888601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1261115.2106258278</v>
      </c>
      <c r="E131" s="522">
        <f>IF(+J96&lt;F130,J96,D131)</f>
        <v>111514.86046511628</v>
      </c>
      <c r="F131" s="523">
        <f t="shared" si="30"/>
        <v>1149600.3501607114</v>
      </c>
      <c r="G131" s="523">
        <f t="shared" ref="G131:G154" si="34">+(F131+D131)/2</f>
        <v>1205357.7803932696</v>
      </c>
      <c r="H131" s="526">
        <f t="shared" ref="H131:H154" si="35">+J$94*G131+E131</f>
        <v>240537.01605713821</v>
      </c>
      <c r="I131" s="577">
        <f t="shared" ref="I131:I154" si="36">+J$95*G131+E131</f>
        <v>240537.01605713821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1149600.3501607114</v>
      </c>
      <c r="E132" s="522">
        <f>IF(+J96&lt;F131,J96,D132)</f>
        <v>111514.86046511628</v>
      </c>
      <c r="F132" s="523">
        <f t="shared" ref="F132:F154" si="41">+D132-E132</f>
        <v>1038085.4896955951</v>
      </c>
      <c r="G132" s="523">
        <f t="shared" si="34"/>
        <v>1093842.9199281533</v>
      </c>
      <c r="H132" s="526">
        <f t="shared" si="35"/>
        <v>228600.40444539039</v>
      </c>
      <c r="I132" s="577">
        <f t="shared" si="36"/>
        <v>228600.40444539039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1038085.4896955951</v>
      </c>
      <c r="E133" s="522">
        <f>IF(+J96&lt;F132,J96,D133)</f>
        <v>111514.86046511628</v>
      </c>
      <c r="F133" s="523">
        <f t="shared" si="41"/>
        <v>926570.62923047878</v>
      </c>
      <c r="G133" s="523">
        <f t="shared" si="34"/>
        <v>982328.05946303695</v>
      </c>
      <c r="H133" s="526">
        <f t="shared" si="35"/>
        <v>216663.79283364263</v>
      </c>
      <c r="I133" s="577">
        <f t="shared" si="36"/>
        <v>216663.79283364263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926570.62923047878</v>
      </c>
      <c r="E134" s="522">
        <f>IF(+J96&lt;F133,J96,D134)</f>
        <v>111514.86046511628</v>
      </c>
      <c r="F134" s="523">
        <f t="shared" si="41"/>
        <v>815055.76876536245</v>
      </c>
      <c r="G134" s="523">
        <f t="shared" si="34"/>
        <v>870813.19899792061</v>
      </c>
      <c r="H134" s="526">
        <f t="shared" si="35"/>
        <v>204727.1812218948</v>
      </c>
      <c r="I134" s="577">
        <f t="shared" si="36"/>
        <v>204727.1812218948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815055.76876536245</v>
      </c>
      <c r="E135" s="522">
        <f>IF(+J96&lt;F134,J96,D135)</f>
        <v>111514.86046511628</v>
      </c>
      <c r="F135" s="523">
        <f t="shared" si="41"/>
        <v>703540.90830024611</v>
      </c>
      <c r="G135" s="523">
        <f t="shared" si="34"/>
        <v>759298.33853280428</v>
      </c>
      <c r="H135" s="526">
        <f t="shared" si="35"/>
        <v>192790.56961014701</v>
      </c>
      <c r="I135" s="577">
        <f t="shared" si="36"/>
        <v>192790.56961014701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703540.90830024611</v>
      </c>
      <c r="E136" s="522">
        <f>IF(+J96&lt;F135,J96,D136)</f>
        <v>111514.86046511628</v>
      </c>
      <c r="F136" s="523">
        <f t="shared" si="41"/>
        <v>592026.04783512978</v>
      </c>
      <c r="G136" s="523">
        <f t="shared" si="34"/>
        <v>647783.47806768795</v>
      </c>
      <c r="H136" s="526">
        <f t="shared" si="35"/>
        <v>180853.95799839922</v>
      </c>
      <c r="I136" s="577">
        <f t="shared" si="36"/>
        <v>180853.95799839922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592026.04783512978</v>
      </c>
      <c r="E137" s="522">
        <f>IF(+J96&lt;F136,J96,D137)</f>
        <v>111514.86046511628</v>
      </c>
      <c r="F137" s="523">
        <f t="shared" si="41"/>
        <v>480511.1873700135</v>
      </c>
      <c r="G137" s="523">
        <f t="shared" si="34"/>
        <v>536268.61760257161</v>
      </c>
      <c r="H137" s="526">
        <f t="shared" si="35"/>
        <v>168917.34638665142</v>
      </c>
      <c r="I137" s="577">
        <f t="shared" si="36"/>
        <v>168917.34638665142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480511.1873700135</v>
      </c>
      <c r="E138" s="522">
        <f>IF(+J96&lt;F137,J96,D138)</f>
        <v>111514.86046511628</v>
      </c>
      <c r="F138" s="523">
        <f t="shared" si="41"/>
        <v>368996.32690489723</v>
      </c>
      <c r="G138" s="523">
        <f t="shared" si="34"/>
        <v>424753.7571374554</v>
      </c>
      <c r="H138" s="526">
        <f t="shared" si="35"/>
        <v>156980.73477490363</v>
      </c>
      <c r="I138" s="577">
        <f t="shared" si="36"/>
        <v>156980.73477490363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368996.32690489723</v>
      </c>
      <c r="E139" s="522">
        <f>IF(+J96&lt;F138,J96,D139)</f>
        <v>111514.86046511628</v>
      </c>
      <c r="F139" s="523">
        <f t="shared" si="41"/>
        <v>257481.46643978095</v>
      </c>
      <c r="G139" s="523">
        <f t="shared" si="34"/>
        <v>313238.89667233906</v>
      </c>
      <c r="H139" s="526">
        <f t="shared" si="35"/>
        <v>145044.12316315583</v>
      </c>
      <c r="I139" s="577">
        <f t="shared" si="36"/>
        <v>145044.12316315583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257481.46643978095</v>
      </c>
      <c r="E140" s="522">
        <f>IF(+J96&lt;F139,J96,D140)</f>
        <v>111514.86046511628</v>
      </c>
      <c r="F140" s="523">
        <f t="shared" si="41"/>
        <v>145966.60597466468</v>
      </c>
      <c r="G140" s="523">
        <f t="shared" si="34"/>
        <v>201724.03620722282</v>
      </c>
      <c r="H140" s="526">
        <f t="shared" si="35"/>
        <v>133107.51155140804</v>
      </c>
      <c r="I140" s="577">
        <f t="shared" si="36"/>
        <v>133107.51155140804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145966.60597466468</v>
      </c>
      <c r="E141" s="522">
        <f>IF(+J96&lt;F140,J96,D141)</f>
        <v>111514.86046511628</v>
      </c>
      <c r="F141" s="523">
        <f t="shared" si="41"/>
        <v>34451.745509548404</v>
      </c>
      <c r="G141" s="523">
        <f t="shared" si="34"/>
        <v>90209.175742106541</v>
      </c>
      <c r="H141" s="526">
        <f t="shared" si="35"/>
        <v>121170.89993966024</v>
      </c>
      <c r="I141" s="577">
        <f t="shared" si="36"/>
        <v>121170.89993966024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34451.745509548404</v>
      </c>
      <c r="E142" s="522">
        <f>IF(+J96&lt;F141,J96,D142)</f>
        <v>34451.745509548404</v>
      </c>
      <c r="F142" s="523">
        <f t="shared" si="41"/>
        <v>0</v>
      </c>
      <c r="G142" s="523">
        <f t="shared" si="34"/>
        <v>17225.872754774202</v>
      </c>
      <c r="H142" s="526">
        <f t="shared" si="35"/>
        <v>36295.612343883447</v>
      </c>
      <c r="I142" s="577">
        <f t="shared" si="36"/>
        <v>36295.612343883447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34"/>
        <v>0</v>
      </c>
      <c r="H154" s="530">
        <f t="shared" si="35"/>
        <v>0</v>
      </c>
      <c r="I154" s="579">
        <f t="shared" si="36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4795138.9999999991</v>
      </c>
      <c r="F155" s="375"/>
      <c r="G155" s="375"/>
      <c r="H155" s="375">
        <f>SUM(H99:H154)</f>
        <v>16753794.071543535</v>
      </c>
      <c r="I155" s="375">
        <f>SUM(I99:I154)</f>
        <v>16753794.071543535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view="pageBreakPreview" zoomScale="75" zoomScaleNormal="100" zoomScaleSheetLayoutView="75" workbookViewId="0">
      <selection activeCell="A11" sqref="A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534482.22432769614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534482.22432769614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125017.59523809524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>G23</f>
        <v>700695.76830220246</v>
      </c>
      <c r="L23" s="519">
        <f t="shared" si="6"/>
        <v>0</v>
      </c>
      <c r="M23" s="518">
        <f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>G24</f>
        <v>662841.14914820471</v>
      </c>
      <c r="L24" s="519">
        <f t="shared" si="6"/>
        <v>0</v>
      </c>
      <c r="M24" s="518">
        <f>H24</f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602391.79605878529</v>
      </c>
      <c r="H25" s="510">
        <v>602391.79605878529</v>
      </c>
      <c r="I25" s="511">
        <f t="shared" si="9"/>
        <v>0</v>
      </c>
      <c r="J25" s="511"/>
      <c r="K25" s="518">
        <f>G25</f>
        <v>602391.79605878529</v>
      </c>
      <c r="L25" s="519">
        <f t="shared" si="6"/>
        <v>0</v>
      </c>
      <c r="M25" s="518">
        <f>H25</f>
        <v>602391.79605878529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122110.20930232559</v>
      </c>
      <c r="F26" s="515">
        <v>4053283.8375540385</v>
      </c>
      <c r="G26" s="516">
        <v>531715.98941811046</v>
      </c>
      <c r="H26" s="510">
        <v>531715.98941811046</v>
      </c>
      <c r="I26" s="511">
        <f t="shared" si="9"/>
        <v>0</v>
      </c>
      <c r="J26" s="511"/>
      <c r="K26" s="518">
        <f>G26</f>
        <v>531715.98941811046</v>
      </c>
      <c r="L26" s="519">
        <f t="shared" ref="L26" si="10">IF(K26&lt;&gt;0,+G26-K26,0)</f>
        <v>0</v>
      </c>
      <c r="M26" s="518">
        <f>H26</f>
        <v>531715.98941811046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634319.94618078158</v>
      </c>
      <c r="H27" s="510">
        <v>634319.94618078158</v>
      </c>
      <c r="I27" s="511">
        <f t="shared" si="9"/>
        <v>0</v>
      </c>
      <c r="J27" s="511"/>
      <c r="K27" s="518">
        <f>G27</f>
        <v>634319.94618078158</v>
      </c>
      <c r="L27" s="519">
        <f t="shared" ref="L27" si="11">IF(K27&lt;&gt;0,+G27-K27,0)</f>
        <v>0</v>
      </c>
      <c r="M27" s="518">
        <f>H27</f>
        <v>634319.94618078158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23">
        <f>IF(F27+SUM(E$17:E27)=D$10,F27,D$10-SUM(E$17:E27))</f>
        <v>3925217.0326759894</v>
      </c>
      <c r="E28" s="522">
        <f>IF(+I14&lt;F27,I14,D28)</f>
        <v>125017.59523809524</v>
      </c>
      <c r="F28" s="523">
        <f t="shared" ref="F28:F48" si="12">+D28-E28</f>
        <v>3800199.4374378943</v>
      </c>
      <c r="G28" s="524">
        <f t="shared" ref="G28:G55" si="13">+I$12*((D28+F28)/2)+E28</f>
        <v>534482.22432769614</v>
      </c>
      <c r="H28" s="491">
        <f t="shared" ref="H28:H55" si="14">+I$13*((D28+F28)/2)+E28</f>
        <v>534482.22432769614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3800199.4374378943</v>
      </c>
      <c r="E29" s="522">
        <f>IF(+I14&lt;F28,I14,D29)</f>
        <v>125017.59523809524</v>
      </c>
      <c r="F29" s="523">
        <f t="shared" si="12"/>
        <v>3675181.8421997991</v>
      </c>
      <c r="G29" s="524">
        <f t="shared" si="13"/>
        <v>521229.79102215916</v>
      </c>
      <c r="H29" s="491">
        <f t="shared" si="14"/>
        <v>521229.79102215916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3675181.8421997991</v>
      </c>
      <c r="E30" s="522">
        <f>IF(+I14&lt;F29,I14,D30)</f>
        <v>125017.59523809524</v>
      </c>
      <c r="F30" s="523">
        <f t="shared" si="12"/>
        <v>3550164.246961704</v>
      </c>
      <c r="G30" s="524">
        <f t="shared" si="13"/>
        <v>507977.35771662218</v>
      </c>
      <c r="H30" s="491">
        <f t="shared" si="14"/>
        <v>507977.35771662218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3550164.246961704</v>
      </c>
      <c r="E31" s="522">
        <f>IF(+I14&lt;F30,I14,D31)</f>
        <v>125017.59523809524</v>
      </c>
      <c r="F31" s="523">
        <f t="shared" si="12"/>
        <v>3425146.6517236088</v>
      </c>
      <c r="G31" s="524">
        <f t="shared" si="13"/>
        <v>494724.9244110852</v>
      </c>
      <c r="H31" s="491">
        <f t="shared" si="14"/>
        <v>494724.9244110852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3425146.6517236088</v>
      </c>
      <c r="E32" s="522">
        <f>IF(+I14&lt;F31,I14,D32)</f>
        <v>125017.59523809524</v>
      </c>
      <c r="F32" s="523">
        <f t="shared" si="12"/>
        <v>3300129.0564855137</v>
      </c>
      <c r="G32" s="524">
        <f t="shared" si="13"/>
        <v>481472.49110554834</v>
      </c>
      <c r="H32" s="491">
        <f t="shared" si="14"/>
        <v>481472.49110554834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3300129.0564855137</v>
      </c>
      <c r="E33" s="522">
        <f>IF(+I14&lt;F32,I14,D33)</f>
        <v>125017.59523809524</v>
      </c>
      <c r="F33" s="523">
        <f t="shared" si="12"/>
        <v>3175111.4612474185</v>
      </c>
      <c r="G33" s="524">
        <f t="shared" si="13"/>
        <v>468220.05780001136</v>
      </c>
      <c r="H33" s="491">
        <f t="shared" si="14"/>
        <v>468220.05780001136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3175111.4612474185</v>
      </c>
      <c r="E34" s="522">
        <f>IF(+I14&lt;F33,I14,D34)</f>
        <v>125017.59523809524</v>
      </c>
      <c r="F34" s="523">
        <f t="shared" si="12"/>
        <v>3050093.8660093234</v>
      </c>
      <c r="G34" s="524">
        <f t="shared" si="13"/>
        <v>454967.62449447438</v>
      </c>
      <c r="H34" s="491">
        <f t="shared" si="14"/>
        <v>454967.62449447438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3050093.8660093234</v>
      </c>
      <c r="E35" s="522">
        <f>IF(+I14&lt;F34,I14,D35)</f>
        <v>125017.59523809524</v>
      </c>
      <c r="F35" s="523">
        <f t="shared" si="12"/>
        <v>2925076.2707712282</v>
      </c>
      <c r="G35" s="524">
        <f t="shared" si="13"/>
        <v>441715.1911889374</v>
      </c>
      <c r="H35" s="491">
        <f t="shared" si="14"/>
        <v>441715.1911889374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2925076.2707712282</v>
      </c>
      <c r="E36" s="522">
        <f>IF(+I14&lt;F35,I14,D36)</f>
        <v>125017.59523809524</v>
      </c>
      <c r="F36" s="523">
        <f t="shared" si="12"/>
        <v>2800058.6755331331</v>
      </c>
      <c r="G36" s="524">
        <f t="shared" si="13"/>
        <v>428462.75788340042</v>
      </c>
      <c r="H36" s="491">
        <f t="shared" si="14"/>
        <v>428462.75788340042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2800058.6755331331</v>
      </c>
      <c r="E37" s="522">
        <f>IF(+I14&lt;F36,I14,D37)</f>
        <v>125017.59523809524</v>
      </c>
      <c r="F37" s="523">
        <f t="shared" si="12"/>
        <v>2675041.0802950379</v>
      </c>
      <c r="G37" s="524">
        <f t="shared" si="13"/>
        <v>415210.32457786356</v>
      </c>
      <c r="H37" s="491">
        <f t="shared" si="14"/>
        <v>415210.32457786356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2675041.0802950379</v>
      </c>
      <c r="E38" s="522">
        <f>IF(+I14&lt;F37,I14,D38)</f>
        <v>125017.59523809524</v>
      </c>
      <c r="F38" s="523">
        <f t="shared" si="12"/>
        <v>2550023.4850569428</v>
      </c>
      <c r="G38" s="524">
        <f t="shared" si="13"/>
        <v>401957.89127232658</v>
      </c>
      <c r="H38" s="491">
        <f t="shared" si="14"/>
        <v>401957.89127232658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2550023.4850569428</v>
      </c>
      <c r="E39" s="522">
        <f>IF(+I14&lt;F38,I14,D39)</f>
        <v>125017.59523809524</v>
      </c>
      <c r="F39" s="523">
        <f t="shared" si="12"/>
        <v>2425005.8898188476</v>
      </c>
      <c r="G39" s="524">
        <f t="shared" si="13"/>
        <v>388705.4579667896</v>
      </c>
      <c r="H39" s="491">
        <f t="shared" si="14"/>
        <v>388705.4579667896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2425005.8898188476</v>
      </c>
      <c r="E40" s="522">
        <f>IF(+I14&lt;F39,I14,D40)</f>
        <v>125017.59523809524</v>
      </c>
      <c r="F40" s="523">
        <f t="shared" si="12"/>
        <v>2299988.2945807525</v>
      </c>
      <c r="G40" s="524">
        <f t="shared" si="13"/>
        <v>375453.02466125262</v>
      </c>
      <c r="H40" s="491">
        <f t="shared" si="14"/>
        <v>375453.02466125262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2299988.2945807525</v>
      </c>
      <c r="E41" s="522">
        <f>IF(+I14&lt;F40,I14,D41)</f>
        <v>125017.59523809524</v>
      </c>
      <c r="F41" s="523">
        <f t="shared" si="12"/>
        <v>2174970.6993426573</v>
      </c>
      <c r="G41" s="524">
        <f t="shared" si="13"/>
        <v>362200.5913557157</v>
      </c>
      <c r="H41" s="491">
        <f t="shared" si="14"/>
        <v>362200.5913557157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2174970.6993426573</v>
      </c>
      <c r="E42" s="522">
        <f>IF(+I14&lt;F41,I14,D42)</f>
        <v>125017.59523809524</v>
      </c>
      <c r="F42" s="523">
        <f t="shared" si="12"/>
        <v>2049953.1041045622</v>
      </c>
      <c r="G42" s="524">
        <f t="shared" si="13"/>
        <v>348948.15805017878</v>
      </c>
      <c r="H42" s="491">
        <f t="shared" si="14"/>
        <v>348948.15805017878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2049953.1041045622</v>
      </c>
      <c r="E43" s="522">
        <f>IF(+I14&lt;F42,I14,D43)</f>
        <v>125017.59523809524</v>
      </c>
      <c r="F43" s="523">
        <f t="shared" si="12"/>
        <v>1924935.508866467</v>
      </c>
      <c r="G43" s="524">
        <f t="shared" si="13"/>
        <v>335695.7247446418</v>
      </c>
      <c r="H43" s="491">
        <f t="shared" si="14"/>
        <v>335695.7247446418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1924935.508866467</v>
      </c>
      <c r="E44" s="522">
        <f>IF(+I14&lt;F43,I14,D44)</f>
        <v>125017.59523809524</v>
      </c>
      <c r="F44" s="523">
        <f t="shared" si="12"/>
        <v>1799917.9136283719</v>
      </c>
      <c r="G44" s="524">
        <f t="shared" si="13"/>
        <v>322443.29143910483</v>
      </c>
      <c r="H44" s="491">
        <f t="shared" si="14"/>
        <v>322443.29143910483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1799917.9136283719</v>
      </c>
      <c r="E45" s="522">
        <f>IF(+I14&lt;F44,I14,D45)</f>
        <v>125017.59523809524</v>
      </c>
      <c r="F45" s="523">
        <f t="shared" si="12"/>
        <v>1674900.3183902767</v>
      </c>
      <c r="G45" s="524">
        <f t="shared" si="13"/>
        <v>309190.85813356785</v>
      </c>
      <c r="H45" s="491">
        <f t="shared" si="14"/>
        <v>309190.85813356785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1674900.3183902767</v>
      </c>
      <c r="E46" s="522">
        <f>IF(+I14&lt;F45,I14,D46)</f>
        <v>125017.59523809524</v>
      </c>
      <c r="F46" s="523">
        <f t="shared" si="12"/>
        <v>1549882.7231521816</v>
      </c>
      <c r="G46" s="524">
        <f t="shared" si="13"/>
        <v>295938.42482803093</v>
      </c>
      <c r="H46" s="491">
        <f t="shared" si="14"/>
        <v>295938.42482803093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1549882.7231521816</v>
      </c>
      <c r="E47" s="522">
        <f>IF(+I14&lt;F46,I14,D47)</f>
        <v>125017.59523809524</v>
      </c>
      <c r="F47" s="523">
        <f t="shared" si="12"/>
        <v>1424865.1279140864</v>
      </c>
      <c r="G47" s="524">
        <f t="shared" si="13"/>
        <v>282685.99152249401</v>
      </c>
      <c r="H47" s="491">
        <f t="shared" si="14"/>
        <v>282685.99152249401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1424865.1279140864</v>
      </c>
      <c r="E48" s="522">
        <f>IF(+I14&lt;F47,I14,D48)</f>
        <v>125017.59523809524</v>
      </c>
      <c r="F48" s="523">
        <f t="shared" si="12"/>
        <v>1299847.5326759913</v>
      </c>
      <c r="G48" s="524">
        <f t="shared" si="13"/>
        <v>269433.55821695703</v>
      </c>
      <c r="H48" s="491">
        <f t="shared" si="14"/>
        <v>269433.55821695703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1299847.5326759913</v>
      </c>
      <c r="E49" s="522">
        <f>IF(+I14&lt;F48,I14,D49)</f>
        <v>125017.59523809524</v>
      </c>
      <c r="F49" s="523">
        <f t="shared" ref="F49:F72" si="15">+D49-E49</f>
        <v>1174829.9374378962</v>
      </c>
      <c r="G49" s="524">
        <f t="shared" si="13"/>
        <v>256181.12491142008</v>
      </c>
      <c r="H49" s="491">
        <f t="shared" si="14"/>
        <v>256181.12491142008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1174829.9374378962</v>
      </c>
      <c r="E50" s="522">
        <f>IF(+I14&lt;F49,I14,D50)</f>
        <v>125017.59523809524</v>
      </c>
      <c r="F50" s="523">
        <f t="shared" si="15"/>
        <v>1049812.342199801</v>
      </c>
      <c r="G50" s="524">
        <f t="shared" si="13"/>
        <v>242928.69160588313</v>
      </c>
      <c r="H50" s="491">
        <f t="shared" si="14"/>
        <v>242928.69160588313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1049812.342199801</v>
      </c>
      <c r="E51" s="522">
        <f>IF(+I14&lt;F50,I14,D51)</f>
        <v>125017.59523809524</v>
      </c>
      <c r="F51" s="523">
        <f t="shared" si="15"/>
        <v>924794.74696170574</v>
      </c>
      <c r="G51" s="524">
        <f t="shared" si="13"/>
        <v>229676.25830034615</v>
      </c>
      <c r="H51" s="491">
        <f t="shared" si="14"/>
        <v>229676.25830034615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924794.74696170574</v>
      </c>
      <c r="E52" s="522">
        <f>IF(+I14&lt;F51,I14,D52)</f>
        <v>125017.59523809524</v>
      </c>
      <c r="F52" s="523">
        <f t="shared" si="15"/>
        <v>799777.15172361047</v>
      </c>
      <c r="G52" s="524">
        <f t="shared" si="13"/>
        <v>216423.82499480917</v>
      </c>
      <c r="H52" s="491">
        <f t="shared" si="14"/>
        <v>216423.82499480917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799777.15172361047</v>
      </c>
      <c r="E53" s="522">
        <f>IF(+I14&lt;F52,I14,D53)</f>
        <v>125017.59523809524</v>
      </c>
      <c r="F53" s="523">
        <f t="shared" si="15"/>
        <v>674759.5564855152</v>
      </c>
      <c r="G53" s="524">
        <f t="shared" si="13"/>
        <v>203171.39168927225</v>
      </c>
      <c r="H53" s="491">
        <f t="shared" si="14"/>
        <v>203171.39168927225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674759.5564855152</v>
      </c>
      <c r="E54" s="522">
        <f>IF(+I14&lt;F53,I14,D54)</f>
        <v>125017.59523809524</v>
      </c>
      <c r="F54" s="523">
        <f t="shared" si="15"/>
        <v>549741.96124741994</v>
      </c>
      <c r="G54" s="524">
        <f t="shared" si="13"/>
        <v>189918.95838373524</v>
      </c>
      <c r="H54" s="491">
        <f t="shared" si="14"/>
        <v>189918.95838373524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549741.96124741994</v>
      </c>
      <c r="E55" s="522">
        <f>IF(+I14&lt;F54,I14,D55)</f>
        <v>125017.59523809524</v>
      </c>
      <c r="F55" s="523">
        <f t="shared" si="15"/>
        <v>424724.36600932467</v>
      </c>
      <c r="G55" s="524">
        <f t="shared" si="13"/>
        <v>176666.52507819829</v>
      </c>
      <c r="H55" s="491">
        <f t="shared" si="14"/>
        <v>176666.52507819829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424724.36600932467</v>
      </c>
      <c r="E56" s="522">
        <f>IF(+I14&lt;F55,I14,D56)</f>
        <v>125017.59523809524</v>
      </c>
      <c r="F56" s="523">
        <f t="shared" si="15"/>
        <v>299706.77077122941</v>
      </c>
      <c r="G56" s="524">
        <f t="shared" ref="G56:G72" si="20">+I$12*((D56+F56)/2)+E56</f>
        <v>163414.09177266131</v>
      </c>
      <c r="H56" s="491">
        <f t="shared" ref="H56:H72" si="21">+I$13*((D56+F56)/2)+E56</f>
        <v>163414.09177266131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299706.77077122941</v>
      </c>
      <c r="E57" s="522">
        <f>IF(+I14&lt;F56,I14,D57)</f>
        <v>125017.59523809524</v>
      </c>
      <c r="F57" s="523">
        <f t="shared" si="15"/>
        <v>174689.17553313417</v>
      </c>
      <c r="G57" s="524">
        <f t="shared" si="20"/>
        <v>150161.65846712436</v>
      </c>
      <c r="H57" s="491">
        <f t="shared" si="21"/>
        <v>150161.65846712436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174689.17553313417</v>
      </c>
      <c r="E58" s="522">
        <f>IF(+I14&lt;F57,I14,D58)</f>
        <v>125017.59523809524</v>
      </c>
      <c r="F58" s="523">
        <f t="shared" si="15"/>
        <v>49671.580295038933</v>
      </c>
      <c r="G58" s="524">
        <f t="shared" si="20"/>
        <v>136909.22516158738</v>
      </c>
      <c r="H58" s="491">
        <f t="shared" si="21"/>
        <v>136909.22516158738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49671.580295038933</v>
      </c>
      <c r="E59" s="522">
        <f>IF(+I14&lt;F58,I14,D59)</f>
        <v>49671.580295038933</v>
      </c>
      <c r="F59" s="523">
        <f t="shared" si="15"/>
        <v>0</v>
      </c>
      <c r="G59" s="524">
        <f t="shared" si="20"/>
        <v>52304.286930400769</v>
      </c>
      <c r="H59" s="491">
        <f t="shared" si="21"/>
        <v>52304.286930400769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5250739</v>
      </c>
      <c r="F73" s="375"/>
      <c r="G73" s="375">
        <f>SUM(G17:G72)</f>
        <v>18491023.282376219</v>
      </c>
      <c r="H73" s="375">
        <f>SUM(H17:H72)</f>
        <v>18491023.282376219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531715.98941811046</v>
      </c>
      <c r="N87" s="546">
        <f>IF(J92&lt;D11,0,VLOOKUP(J92,C17:O72,11))</f>
        <v>531715.98941811046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564018.23385327356</v>
      </c>
      <c r="N88" s="550">
        <f>IF(J92&lt;D11,0,VLOOKUP(J92,C99:P154,7))</f>
        <v>564018.23385327356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32302.244435163098</v>
      </c>
      <c r="N89" s="555">
        <f>+N88-N87</f>
        <v>32302.244435163098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122110.20930232559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22">+I99-H99</f>
        <v>0</v>
      </c>
      <c r="K99" s="514"/>
      <c r="L99" s="512">
        <f t="shared" ref="L99:L104" si="23">H99</f>
        <v>492159.85552560829</v>
      </c>
      <c r="M99" s="597">
        <f t="shared" ref="M99:M130" si="24">IF(L99&lt;&gt;0,+H99-L99,0)</f>
        <v>0</v>
      </c>
      <c r="N99" s="512">
        <f t="shared" ref="N99:N104" si="25">I99</f>
        <v>492159.85552560829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22"/>
        <v>0</v>
      </c>
      <c r="K100" s="514"/>
      <c r="L100" s="518">
        <f t="shared" si="23"/>
        <v>895593.80408985249</v>
      </c>
      <c r="M100" s="519">
        <f t="shared" si="24"/>
        <v>0</v>
      </c>
      <c r="N100" s="518">
        <f t="shared" si="25"/>
        <v>895593.80408985249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22"/>
        <v>0</v>
      </c>
      <c r="K101" s="514"/>
      <c r="L101" s="518">
        <f t="shared" si="23"/>
        <v>860666.47096382198</v>
      </c>
      <c r="M101" s="519">
        <f t="shared" si="24"/>
        <v>0</v>
      </c>
      <c r="N101" s="518">
        <f t="shared" si="25"/>
        <v>860666.47096382198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23"/>
        <v>784451.21671407181</v>
      </c>
      <c r="M102" s="519">
        <f t="shared" ref="M102:M107" si="29">IF(L102&lt;&gt;0,+H102-L102,0)</f>
        <v>0</v>
      </c>
      <c r="N102" s="518">
        <f t="shared" si="25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23"/>
        <v>770537.68057167216</v>
      </c>
      <c r="M103" s="519">
        <f t="shared" si="29"/>
        <v>0</v>
      </c>
      <c r="N103" s="518">
        <f t="shared" si="25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22"/>
        <v>0</v>
      </c>
      <c r="K104" s="514"/>
      <c r="L104" s="518">
        <f t="shared" si="23"/>
        <v>734333.54462045</v>
      </c>
      <c r="M104" s="519">
        <f t="shared" si="29"/>
        <v>0</v>
      </c>
      <c r="N104" s="518">
        <f t="shared" si="25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22"/>
        <v>0</v>
      </c>
      <c r="K105" s="514"/>
      <c r="L105" s="518">
        <f>H105</f>
        <v>693456.56809088623</v>
      </c>
      <c r="M105" s="519">
        <f t="shared" si="29"/>
        <v>0</v>
      </c>
      <c r="N105" s="518">
        <f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22"/>
        <v>0</v>
      </c>
      <c r="K106" s="514"/>
      <c r="L106" s="518">
        <f>H106</f>
        <v>656697.99721600045</v>
      </c>
      <c r="M106" s="519">
        <f t="shared" si="29"/>
        <v>0</v>
      </c>
      <c r="N106" s="518">
        <f>I106</f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22"/>
        <v>0</v>
      </c>
      <c r="K107" s="514"/>
      <c r="L107" s="518">
        <f>H107</f>
        <v>574046.28968548193</v>
      </c>
      <c r="M107" s="519">
        <f t="shared" si="29"/>
        <v>0</v>
      </c>
      <c r="N107" s="518">
        <f>I107</f>
        <v>574046.28968548193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374">
        <f>IF(F107+SUM(E$99:E107)=D$92,F107,D$92-SUM(E$99:E107))</f>
        <v>4189472.2215919839</v>
      </c>
      <c r="E108" s="522">
        <f>IF(+J96&lt;F107,J96,D108)</f>
        <v>122110.20930232559</v>
      </c>
      <c r="F108" s="523">
        <f t="shared" ref="F108:F131" si="30">+D108-E108</f>
        <v>4067362.0122896582</v>
      </c>
      <c r="G108" s="523">
        <f t="shared" ref="G108:G130" si="31">+(F108+D108)/2</f>
        <v>4128417.1169408211</v>
      </c>
      <c r="H108" s="526">
        <f t="shared" ref="H108:H130" si="32">+J$94*G108+E108</f>
        <v>564018.23385327356</v>
      </c>
      <c r="I108" s="577">
        <f t="shared" ref="I108:I130" si="33">+J$95*G108+E108</f>
        <v>564018.23385327356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4067362.0122896582</v>
      </c>
      <c r="E109" s="522">
        <f>IF(+J96&lt;F108,J96,D109)</f>
        <v>122110.20930232559</v>
      </c>
      <c r="F109" s="523">
        <f t="shared" si="30"/>
        <v>3945251.8029873325</v>
      </c>
      <c r="G109" s="523">
        <f t="shared" si="31"/>
        <v>4006306.9076384953</v>
      </c>
      <c r="H109" s="526">
        <f t="shared" si="32"/>
        <v>550947.49031118711</v>
      </c>
      <c r="I109" s="577">
        <f t="shared" si="33"/>
        <v>550947.49031118711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3945251.8029873325</v>
      </c>
      <c r="E110" s="522">
        <f>IF(+J96&lt;F109,J96,D110)</f>
        <v>122110.20930232559</v>
      </c>
      <c r="F110" s="523">
        <f t="shared" si="30"/>
        <v>3823141.5936850067</v>
      </c>
      <c r="G110" s="523">
        <f t="shared" si="31"/>
        <v>3884196.6983361696</v>
      </c>
      <c r="H110" s="526">
        <f t="shared" si="32"/>
        <v>537876.74676910066</v>
      </c>
      <c r="I110" s="577">
        <f t="shared" si="33"/>
        <v>537876.74676910066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3823141.5936850067</v>
      </c>
      <c r="E111" s="522">
        <f>IF(+J96&lt;F110,J96,D111)</f>
        <v>122110.20930232559</v>
      </c>
      <c r="F111" s="523">
        <f t="shared" si="30"/>
        <v>3701031.384382681</v>
      </c>
      <c r="G111" s="523">
        <f t="shared" si="31"/>
        <v>3762086.4890338439</v>
      </c>
      <c r="H111" s="526">
        <f t="shared" si="32"/>
        <v>524806.00322701409</v>
      </c>
      <c r="I111" s="577">
        <f t="shared" si="33"/>
        <v>524806.00322701409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3701031.384382681</v>
      </c>
      <c r="E112" s="522">
        <f>IF(+J96&lt;F111,J96,D112)</f>
        <v>122110.20930232559</v>
      </c>
      <c r="F112" s="523">
        <f t="shared" si="30"/>
        <v>3578921.1750803553</v>
      </c>
      <c r="G112" s="523">
        <f t="shared" si="31"/>
        <v>3639976.2797315181</v>
      </c>
      <c r="H112" s="526">
        <f t="shared" si="32"/>
        <v>511735.25968492765</v>
      </c>
      <c r="I112" s="577">
        <f t="shared" si="33"/>
        <v>511735.25968492765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3578921.1750803553</v>
      </c>
      <c r="E113" s="522">
        <f>IF(+J96&lt;F112,J96,D113)</f>
        <v>122110.20930232559</v>
      </c>
      <c r="F113" s="523">
        <f t="shared" si="30"/>
        <v>3456810.9657780295</v>
      </c>
      <c r="G113" s="523">
        <f t="shared" si="31"/>
        <v>3517866.0704291924</v>
      </c>
      <c r="H113" s="526">
        <f t="shared" si="32"/>
        <v>498664.5161428412</v>
      </c>
      <c r="I113" s="577">
        <f t="shared" si="33"/>
        <v>498664.5161428412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3456810.9657780295</v>
      </c>
      <c r="E114" s="522">
        <f>IF(+J96&lt;F113,J96,D114)</f>
        <v>122110.20930232559</v>
      </c>
      <c r="F114" s="523">
        <f t="shared" si="30"/>
        <v>3334700.7564757038</v>
      </c>
      <c r="G114" s="523">
        <f t="shared" si="31"/>
        <v>3395755.8611268667</v>
      </c>
      <c r="H114" s="526">
        <f t="shared" si="32"/>
        <v>485593.77260075463</v>
      </c>
      <c r="I114" s="577">
        <f t="shared" si="33"/>
        <v>485593.77260075463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3334700.7564757038</v>
      </c>
      <c r="E115" s="522">
        <f>IF(+J96&lt;F114,J96,D115)</f>
        <v>122110.20930232559</v>
      </c>
      <c r="F115" s="523">
        <f t="shared" si="30"/>
        <v>3212590.5471733781</v>
      </c>
      <c r="G115" s="523">
        <f t="shared" si="31"/>
        <v>3273645.6518245409</v>
      </c>
      <c r="H115" s="526">
        <f t="shared" si="32"/>
        <v>472523.02905866818</v>
      </c>
      <c r="I115" s="577">
        <f t="shared" si="33"/>
        <v>472523.02905866818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3212590.5471733781</v>
      </c>
      <c r="E116" s="522">
        <f>IF(+J96&lt;F115,J96,D116)</f>
        <v>122110.20930232559</v>
      </c>
      <c r="F116" s="523">
        <f t="shared" si="30"/>
        <v>3090480.3378710523</v>
      </c>
      <c r="G116" s="523">
        <f t="shared" si="31"/>
        <v>3151535.4425222152</v>
      </c>
      <c r="H116" s="526">
        <f t="shared" si="32"/>
        <v>459452.28551658173</v>
      </c>
      <c r="I116" s="577">
        <f t="shared" si="33"/>
        <v>459452.28551658173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3090480.3378710523</v>
      </c>
      <c r="E117" s="522">
        <f>IF(+J96&lt;F116,J96,D117)</f>
        <v>122110.20930232559</v>
      </c>
      <c r="F117" s="523">
        <f t="shared" si="30"/>
        <v>2968370.1285687266</v>
      </c>
      <c r="G117" s="523">
        <f t="shared" si="31"/>
        <v>3029425.2332198895</v>
      </c>
      <c r="H117" s="526">
        <f t="shared" si="32"/>
        <v>446381.54197449517</v>
      </c>
      <c r="I117" s="577">
        <f t="shared" si="33"/>
        <v>446381.54197449517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2968370.1285687266</v>
      </c>
      <c r="E118" s="522">
        <f>IF(+J96&lt;F117,J96,D118)</f>
        <v>122110.20930232559</v>
      </c>
      <c r="F118" s="523">
        <f t="shared" si="30"/>
        <v>2846259.9192664009</v>
      </c>
      <c r="G118" s="523">
        <f t="shared" si="31"/>
        <v>2907315.0239175637</v>
      </c>
      <c r="H118" s="526">
        <f t="shared" si="32"/>
        <v>433310.79843240872</v>
      </c>
      <c r="I118" s="577">
        <f t="shared" si="33"/>
        <v>433310.79843240872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2846259.9192664009</v>
      </c>
      <c r="E119" s="522">
        <f>IF(+J96&lt;F118,J96,D119)</f>
        <v>122110.20930232559</v>
      </c>
      <c r="F119" s="523">
        <f t="shared" si="30"/>
        <v>2724149.7099640751</v>
      </c>
      <c r="G119" s="523">
        <f t="shared" si="31"/>
        <v>2785204.814615238</v>
      </c>
      <c r="H119" s="526">
        <f t="shared" si="32"/>
        <v>420240.05489032227</v>
      </c>
      <c r="I119" s="577">
        <f t="shared" si="33"/>
        <v>420240.05489032227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2724149.7099640751</v>
      </c>
      <c r="E120" s="522">
        <f>IF(+J96&lt;F119,J96,D120)</f>
        <v>122110.20930232559</v>
      </c>
      <c r="F120" s="523">
        <f t="shared" si="30"/>
        <v>2602039.5006617494</v>
      </c>
      <c r="G120" s="523">
        <f t="shared" si="31"/>
        <v>2663094.6053129123</v>
      </c>
      <c r="H120" s="526">
        <f t="shared" si="32"/>
        <v>407169.3113482357</v>
      </c>
      <c r="I120" s="577">
        <f t="shared" si="33"/>
        <v>407169.3113482357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2602039.5006617494</v>
      </c>
      <c r="E121" s="522">
        <f>IF(+J96&lt;F120,J96,D121)</f>
        <v>122110.20930232559</v>
      </c>
      <c r="F121" s="523">
        <f t="shared" si="30"/>
        <v>2479929.2913594237</v>
      </c>
      <c r="G121" s="523">
        <f t="shared" si="31"/>
        <v>2540984.3960105865</v>
      </c>
      <c r="H121" s="526">
        <f t="shared" si="32"/>
        <v>394098.56780614925</v>
      </c>
      <c r="I121" s="577">
        <f t="shared" si="33"/>
        <v>394098.56780614925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2479929.2913594237</v>
      </c>
      <c r="E122" s="522">
        <f>IF(+J96&lt;F121,J96,D122)</f>
        <v>122110.20930232559</v>
      </c>
      <c r="F122" s="523">
        <f t="shared" si="30"/>
        <v>2357819.0820570979</v>
      </c>
      <c r="G122" s="523">
        <f t="shared" si="31"/>
        <v>2418874.1867082608</v>
      </c>
      <c r="H122" s="526">
        <f t="shared" si="32"/>
        <v>381027.82426406274</v>
      </c>
      <c r="I122" s="577">
        <f t="shared" si="33"/>
        <v>381027.82426406274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2357819.0820570979</v>
      </c>
      <c r="E123" s="522">
        <f>IF(+J96&lt;F122,J96,D123)</f>
        <v>122110.20930232559</v>
      </c>
      <c r="F123" s="523">
        <f t="shared" si="30"/>
        <v>2235708.8727547722</v>
      </c>
      <c r="G123" s="523">
        <f t="shared" si="31"/>
        <v>2296763.9774059351</v>
      </c>
      <c r="H123" s="526">
        <f t="shared" si="32"/>
        <v>367957.08072197624</v>
      </c>
      <c r="I123" s="577">
        <f t="shared" si="33"/>
        <v>367957.08072197624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2235708.8727547722</v>
      </c>
      <c r="E124" s="522">
        <f>IF(+J96&lt;F123,J96,D124)</f>
        <v>122110.20930232559</v>
      </c>
      <c r="F124" s="523">
        <f t="shared" si="30"/>
        <v>2113598.6634524465</v>
      </c>
      <c r="G124" s="523">
        <f t="shared" si="31"/>
        <v>2174653.7681036093</v>
      </c>
      <c r="H124" s="526">
        <f t="shared" si="32"/>
        <v>354886.33717988979</v>
      </c>
      <c r="I124" s="577">
        <f t="shared" si="33"/>
        <v>354886.33717988979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2113598.6634524465</v>
      </c>
      <c r="E125" s="522">
        <f>IF(+J96&lt;F124,J96,D125)</f>
        <v>122110.20930232559</v>
      </c>
      <c r="F125" s="523">
        <f t="shared" si="30"/>
        <v>1991488.454150121</v>
      </c>
      <c r="G125" s="523">
        <f t="shared" si="31"/>
        <v>2052543.5588012836</v>
      </c>
      <c r="H125" s="526">
        <f t="shared" si="32"/>
        <v>341815.59363780328</v>
      </c>
      <c r="I125" s="577">
        <f t="shared" si="33"/>
        <v>341815.59363780328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1991488.454150121</v>
      </c>
      <c r="E126" s="522">
        <f>IF(+J96&lt;F125,J96,D126)</f>
        <v>122110.20930232559</v>
      </c>
      <c r="F126" s="523">
        <f t="shared" si="30"/>
        <v>1869378.2448477955</v>
      </c>
      <c r="G126" s="523">
        <f t="shared" si="31"/>
        <v>1930433.3494989583</v>
      </c>
      <c r="H126" s="526">
        <f t="shared" si="32"/>
        <v>328744.85009571689</v>
      </c>
      <c r="I126" s="577">
        <f t="shared" si="33"/>
        <v>328744.85009571689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1869378.2448477955</v>
      </c>
      <c r="E127" s="522">
        <f>IF(+J96&lt;F126,J96,D127)</f>
        <v>122110.20930232559</v>
      </c>
      <c r="F127" s="523">
        <f t="shared" si="30"/>
        <v>1747268.03554547</v>
      </c>
      <c r="G127" s="523">
        <f t="shared" si="31"/>
        <v>1808323.1401966326</v>
      </c>
      <c r="H127" s="526">
        <f t="shared" si="32"/>
        <v>315674.10655363032</v>
      </c>
      <c r="I127" s="577">
        <f t="shared" si="33"/>
        <v>315674.10655363032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1747268.03554547</v>
      </c>
      <c r="E128" s="522">
        <f>IF(+J96&lt;F127,J96,D128)</f>
        <v>122110.20930232559</v>
      </c>
      <c r="F128" s="523">
        <f t="shared" si="30"/>
        <v>1625157.8262431445</v>
      </c>
      <c r="G128" s="523">
        <f t="shared" si="31"/>
        <v>1686212.9308943073</v>
      </c>
      <c r="H128" s="526">
        <f t="shared" si="32"/>
        <v>302603.36301154387</v>
      </c>
      <c r="I128" s="577">
        <f t="shared" si="33"/>
        <v>302603.36301154387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1625157.8262431445</v>
      </c>
      <c r="E129" s="522">
        <f>IF(+J96&lt;F128,J96,D129)</f>
        <v>122110.20930232559</v>
      </c>
      <c r="F129" s="523">
        <f t="shared" si="30"/>
        <v>1503047.616940819</v>
      </c>
      <c r="G129" s="523">
        <f t="shared" si="31"/>
        <v>1564102.7215919816</v>
      </c>
      <c r="H129" s="526">
        <f t="shared" si="32"/>
        <v>289532.61946945742</v>
      </c>
      <c r="I129" s="577">
        <f t="shared" si="33"/>
        <v>289532.61946945742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1503047.616940819</v>
      </c>
      <c r="E130" s="522">
        <f>IF(+J96&lt;F129,J96,D130)</f>
        <v>122110.20930232559</v>
      </c>
      <c r="F130" s="523">
        <f t="shared" si="30"/>
        <v>1380937.4076384935</v>
      </c>
      <c r="G130" s="523">
        <f t="shared" si="31"/>
        <v>1441992.5122896563</v>
      </c>
      <c r="H130" s="526">
        <f t="shared" si="32"/>
        <v>276461.87592737097</v>
      </c>
      <c r="I130" s="577">
        <f t="shared" si="33"/>
        <v>276461.87592737097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1380937.4076384935</v>
      </c>
      <c r="E131" s="522">
        <f>IF(+J96&lt;F130,J96,D131)</f>
        <v>122110.20930232559</v>
      </c>
      <c r="F131" s="523">
        <f t="shared" si="30"/>
        <v>1258827.198336168</v>
      </c>
      <c r="G131" s="523">
        <f t="shared" ref="G131:G154" si="34">+(F131+D131)/2</f>
        <v>1319882.3029873306</v>
      </c>
      <c r="H131" s="526">
        <f t="shared" ref="H131:H154" si="35">+J$94*G131+E131</f>
        <v>263391.13238528452</v>
      </c>
      <c r="I131" s="577">
        <f t="shared" ref="I131:I154" si="36">+J$95*G131+E131</f>
        <v>263391.13238528452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1258827.198336168</v>
      </c>
      <c r="E132" s="522">
        <f>IF(+J96&lt;F131,J96,D132)</f>
        <v>122110.20930232559</v>
      </c>
      <c r="F132" s="523">
        <f t="shared" ref="F132:F154" si="41">+D132-E132</f>
        <v>1136716.9890338425</v>
      </c>
      <c r="G132" s="523">
        <f t="shared" si="34"/>
        <v>1197772.0936850053</v>
      </c>
      <c r="H132" s="526">
        <f t="shared" si="35"/>
        <v>250320.38884319807</v>
      </c>
      <c r="I132" s="577">
        <f t="shared" si="36"/>
        <v>250320.38884319807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1136716.9890338425</v>
      </c>
      <c r="E133" s="522">
        <f>IF(+J96&lt;F132,J96,D133)</f>
        <v>122110.20930232559</v>
      </c>
      <c r="F133" s="523">
        <f t="shared" si="41"/>
        <v>1014606.7797315168</v>
      </c>
      <c r="G133" s="523">
        <f t="shared" si="34"/>
        <v>1075661.8843826796</v>
      </c>
      <c r="H133" s="526">
        <f t="shared" si="35"/>
        <v>237249.64530111157</v>
      </c>
      <c r="I133" s="577">
        <f t="shared" si="36"/>
        <v>237249.64530111157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1014606.7797315168</v>
      </c>
      <c r="E134" s="522">
        <f>IF(+J96&lt;F133,J96,D134)</f>
        <v>122110.20930232559</v>
      </c>
      <c r="F134" s="523">
        <f t="shared" si="41"/>
        <v>892496.57042919123</v>
      </c>
      <c r="G134" s="523">
        <f t="shared" si="34"/>
        <v>953551.67508035409</v>
      </c>
      <c r="H134" s="526">
        <f t="shared" si="35"/>
        <v>224178.90175902512</v>
      </c>
      <c r="I134" s="577">
        <f t="shared" si="36"/>
        <v>224178.90175902512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892496.57042919123</v>
      </c>
      <c r="E135" s="522">
        <f>IF(+J96&lt;F134,J96,D135)</f>
        <v>122110.20930232559</v>
      </c>
      <c r="F135" s="523">
        <f t="shared" si="41"/>
        <v>770386.36112686561</v>
      </c>
      <c r="G135" s="523">
        <f t="shared" si="34"/>
        <v>831441.46577802836</v>
      </c>
      <c r="H135" s="526">
        <f t="shared" si="35"/>
        <v>211108.15821693861</v>
      </c>
      <c r="I135" s="577">
        <f t="shared" si="36"/>
        <v>211108.15821693861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770386.36112686561</v>
      </c>
      <c r="E136" s="522">
        <f>IF(+J96&lt;F135,J96,D136)</f>
        <v>122110.20930232559</v>
      </c>
      <c r="F136" s="523">
        <f t="shared" si="41"/>
        <v>648276.15182453999</v>
      </c>
      <c r="G136" s="523">
        <f t="shared" si="34"/>
        <v>709331.25647570286</v>
      </c>
      <c r="H136" s="526">
        <f t="shared" si="35"/>
        <v>198037.41467485216</v>
      </c>
      <c r="I136" s="577">
        <f t="shared" si="36"/>
        <v>198037.41467485216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648276.15182453999</v>
      </c>
      <c r="E137" s="522">
        <f>IF(+J96&lt;F136,J96,D137)</f>
        <v>122110.20930232559</v>
      </c>
      <c r="F137" s="523">
        <f t="shared" si="41"/>
        <v>526165.94252221438</v>
      </c>
      <c r="G137" s="523">
        <f t="shared" si="34"/>
        <v>587221.04717337713</v>
      </c>
      <c r="H137" s="526">
        <f t="shared" si="35"/>
        <v>184966.67113276565</v>
      </c>
      <c r="I137" s="577">
        <f t="shared" si="36"/>
        <v>184966.67113276565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526165.94252221438</v>
      </c>
      <c r="E138" s="522">
        <f>IF(+J96&lt;F137,J96,D138)</f>
        <v>122110.20930232559</v>
      </c>
      <c r="F138" s="523">
        <f t="shared" si="41"/>
        <v>404055.73321988876</v>
      </c>
      <c r="G138" s="523">
        <f t="shared" si="34"/>
        <v>465110.83787105157</v>
      </c>
      <c r="H138" s="526">
        <f t="shared" si="35"/>
        <v>171895.92759067917</v>
      </c>
      <c r="I138" s="577">
        <f t="shared" si="36"/>
        <v>171895.92759067917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404055.73321988876</v>
      </c>
      <c r="E139" s="522">
        <f>IF(+J96&lt;F138,J96,D139)</f>
        <v>122110.20930232559</v>
      </c>
      <c r="F139" s="523">
        <f t="shared" si="41"/>
        <v>281945.52391756314</v>
      </c>
      <c r="G139" s="523">
        <f t="shared" si="34"/>
        <v>343000.62856872595</v>
      </c>
      <c r="H139" s="526">
        <f t="shared" si="35"/>
        <v>158825.1840485927</v>
      </c>
      <c r="I139" s="577">
        <f t="shared" si="36"/>
        <v>158825.1840485927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281945.52391756314</v>
      </c>
      <c r="E140" s="522">
        <f>IF(+J96&lt;F139,J96,D140)</f>
        <v>122110.20930232559</v>
      </c>
      <c r="F140" s="523">
        <f t="shared" si="41"/>
        <v>159835.31461523756</v>
      </c>
      <c r="G140" s="523">
        <f t="shared" si="34"/>
        <v>220890.41926640033</v>
      </c>
      <c r="H140" s="526">
        <f t="shared" si="35"/>
        <v>145754.44050650622</v>
      </c>
      <c r="I140" s="577">
        <f t="shared" si="36"/>
        <v>145754.44050650622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159835.31461523756</v>
      </c>
      <c r="E141" s="522">
        <f>IF(+J96&lt;F140,J96,D141)</f>
        <v>122110.20930232559</v>
      </c>
      <c r="F141" s="523">
        <f t="shared" si="41"/>
        <v>37725.105312911968</v>
      </c>
      <c r="G141" s="523">
        <f t="shared" si="34"/>
        <v>98780.209964074762</v>
      </c>
      <c r="H141" s="526">
        <f t="shared" si="35"/>
        <v>132683.69696441977</v>
      </c>
      <c r="I141" s="577">
        <f t="shared" si="36"/>
        <v>132683.69696441977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37725.105312911968</v>
      </c>
      <c r="E142" s="522">
        <f>IF(+J96&lt;F141,J96,D142)</f>
        <v>37725.105312911968</v>
      </c>
      <c r="F142" s="523">
        <f t="shared" si="41"/>
        <v>0</v>
      </c>
      <c r="G142" s="523">
        <f t="shared" si="34"/>
        <v>18862.552656455984</v>
      </c>
      <c r="H142" s="526">
        <f t="shared" si="35"/>
        <v>39744.163258437431</v>
      </c>
      <c r="I142" s="577">
        <f t="shared" si="36"/>
        <v>39744.163258437431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34"/>
        <v>0</v>
      </c>
      <c r="H154" s="530">
        <f t="shared" si="35"/>
        <v>0</v>
      </c>
      <c r="I154" s="579">
        <f t="shared" si="36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5250739.0000000009</v>
      </c>
      <c r="F155" s="375"/>
      <c r="G155" s="375"/>
      <c r="H155" s="375">
        <f>SUM(H99:H154)</f>
        <v>18345620.414637066</v>
      </c>
      <c r="I155" s="375">
        <f>SUM(I99:I154)</f>
        <v>18345620.414637066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view="pageBreakPreview" zoomScale="75" zoomScaleNormal="100" zoomScaleSheetLayoutView="75" workbookViewId="0">
      <selection activeCell="A9" sqref="A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9172.5497891198665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9172.5497891198665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2115.2857142857142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>G23</f>
        <v>12014.201848101253</v>
      </c>
      <c r="L23" s="519">
        <f t="shared" si="6"/>
        <v>0</v>
      </c>
      <c r="M23" s="518">
        <f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>G24</f>
        <v>11366.166201307635</v>
      </c>
      <c r="L24" s="519">
        <f t="shared" si="6"/>
        <v>0</v>
      </c>
      <c r="M24" s="518">
        <f>H24</f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10328.737337412185</v>
      </c>
      <c r="H25" s="610">
        <v>10328.737337412185</v>
      </c>
      <c r="I25" s="511">
        <f t="shared" si="9"/>
        <v>0</v>
      </c>
      <c r="J25" s="511"/>
      <c r="K25" s="518">
        <f>G25</f>
        <v>10328.737337412185</v>
      </c>
      <c r="L25" s="519">
        <f t="shared" si="6"/>
        <v>0</v>
      </c>
      <c r="M25" s="518">
        <f>H25</f>
        <v>10328.737337412185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2066.0930232558139</v>
      </c>
      <c r="F26" s="608">
        <v>69799.629284498835</v>
      </c>
      <c r="G26" s="609">
        <v>9117.8876942146289</v>
      </c>
      <c r="H26" s="610">
        <v>9117.8876942146289</v>
      </c>
      <c r="I26" s="511">
        <f t="shared" si="9"/>
        <v>0</v>
      </c>
      <c r="J26" s="511"/>
      <c r="K26" s="518">
        <f>G26</f>
        <v>9117.8876942146289</v>
      </c>
      <c r="L26" s="519">
        <f t="shared" ref="L26" si="10">IF(K26&lt;&gt;0,+G26-K26,0)</f>
        <v>0</v>
      </c>
      <c r="M26" s="518">
        <f>H26</f>
        <v>9117.8876942146289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10887.491149667301</v>
      </c>
      <c r="H27" s="610">
        <v>10887.491149667301</v>
      </c>
      <c r="I27" s="511">
        <f t="shared" si="9"/>
        <v>0</v>
      </c>
      <c r="J27" s="511"/>
      <c r="K27" s="518">
        <f>G27</f>
        <v>10887.491149667301</v>
      </c>
      <c r="L27" s="519">
        <f t="shared" ref="L27" si="11">IF(K27&lt;&gt;0,+G27-K27,0)</f>
        <v>0</v>
      </c>
      <c r="M27" s="518">
        <f>H27</f>
        <v>10887.491149667301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23">
        <f>IF(F27+SUM(E$17:E27)=D$10,F27,D$10-SUM(E$17:E27))</f>
        <v>67632.751235718344</v>
      </c>
      <c r="E28" s="522">
        <f>IF(+I14&lt;F27,I14,D28)</f>
        <v>2115.2857142857142</v>
      </c>
      <c r="F28" s="523">
        <f t="shared" ref="F28:F48" si="12">+D28-E28</f>
        <v>65517.465521432627</v>
      </c>
      <c r="G28" s="524">
        <f t="shared" ref="G28:G55" si="13">+I$12*((D28+F28)/2)+E28</f>
        <v>9172.5497891198665</v>
      </c>
      <c r="H28" s="491">
        <f t="shared" ref="H28:H55" si="14">+I$13*((D28+F28)/2)+E28</f>
        <v>9172.5497891198665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65517.465521432627</v>
      </c>
      <c r="E29" s="522">
        <f>IF(+I14&lt;F28,I14,D29)</f>
        <v>2115.2857142857142</v>
      </c>
      <c r="F29" s="523">
        <f t="shared" si="12"/>
        <v>63402.179807146909</v>
      </c>
      <c r="G29" s="524">
        <f t="shared" si="13"/>
        <v>8948.3198893418503</v>
      </c>
      <c r="H29" s="491">
        <f t="shared" si="14"/>
        <v>8948.3198893418503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63402.179807146909</v>
      </c>
      <c r="E30" s="522">
        <f>IF(+I14&lt;F29,I14,D30)</f>
        <v>2115.2857142857142</v>
      </c>
      <c r="F30" s="523">
        <f t="shared" si="12"/>
        <v>61286.894092861192</v>
      </c>
      <c r="G30" s="524">
        <f t="shared" si="13"/>
        <v>8724.0899895638358</v>
      </c>
      <c r="H30" s="491">
        <f t="shared" si="14"/>
        <v>8724.0899895638358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61286.894092861192</v>
      </c>
      <c r="E31" s="522">
        <f>IF(+I14&lt;F30,I14,D31)</f>
        <v>2115.2857142857142</v>
      </c>
      <c r="F31" s="523">
        <f t="shared" si="12"/>
        <v>59171.608378575474</v>
      </c>
      <c r="G31" s="524">
        <f t="shared" si="13"/>
        <v>8499.8600897858196</v>
      </c>
      <c r="H31" s="491">
        <f t="shared" si="14"/>
        <v>8499.8600897858196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59171.608378575474</v>
      </c>
      <c r="E32" s="522">
        <f>IF(+I14&lt;F31,I14,D32)</f>
        <v>2115.2857142857142</v>
      </c>
      <c r="F32" s="523">
        <f t="shared" si="12"/>
        <v>57056.322664289757</v>
      </c>
      <c r="G32" s="524">
        <f t="shared" si="13"/>
        <v>8275.6301900078051</v>
      </c>
      <c r="H32" s="491">
        <f t="shared" si="14"/>
        <v>8275.6301900078051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/>
      <c r="C33" s="507">
        <f>IF(D11="","-",+C32+1)</f>
        <v>2026</v>
      </c>
      <c r="D33" s="523">
        <f>IF(F32+SUM(E$17:E32)=D$10,F32,D$10-SUM(E$17:E32))</f>
        <v>57056.322664289757</v>
      </c>
      <c r="E33" s="522">
        <f>IF(+I14&lt;F32,I14,D33)</f>
        <v>2115.2857142857142</v>
      </c>
      <c r="F33" s="523">
        <f t="shared" si="12"/>
        <v>54941.03695000404</v>
      </c>
      <c r="G33" s="524">
        <f t="shared" si="13"/>
        <v>8051.4002902297889</v>
      </c>
      <c r="H33" s="491">
        <f t="shared" si="14"/>
        <v>8051.4002902297889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54941.03695000404</v>
      </c>
      <c r="E34" s="522">
        <f>IF(+I14&lt;F33,I14,D34)</f>
        <v>2115.2857142857142</v>
      </c>
      <c r="F34" s="523">
        <f t="shared" si="12"/>
        <v>52825.751235718322</v>
      </c>
      <c r="G34" s="524">
        <f t="shared" si="13"/>
        <v>7827.1703904517744</v>
      </c>
      <c r="H34" s="491">
        <f t="shared" si="14"/>
        <v>7827.1703904517744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52825.751235718322</v>
      </c>
      <c r="E35" s="522">
        <f>IF(+I14&lt;F34,I14,D35)</f>
        <v>2115.2857142857142</v>
      </c>
      <c r="F35" s="523">
        <f t="shared" si="12"/>
        <v>50710.465521432605</v>
      </c>
      <c r="G35" s="524">
        <f t="shared" si="13"/>
        <v>7602.9404906737582</v>
      </c>
      <c r="H35" s="491">
        <f t="shared" si="14"/>
        <v>7602.9404906737582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50710.465521432605</v>
      </c>
      <c r="E36" s="522">
        <f>IF(+I14&lt;F35,I14,D36)</f>
        <v>2115.2857142857142</v>
      </c>
      <c r="F36" s="523">
        <f t="shared" si="12"/>
        <v>48595.179807146887</v>
      </c>
      <c r="G36" s="524">
        <f t="shared" si="13"/>
        <v>7378.7105908957437</v>
      </c>
      <c r="H36" s="491">
        <f t="shared" si="14"/>
        <v>7378.7105908957437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48595.179807146887</v>
      </c>
      <c r="E37" s="522">
        <f>IF(+I14&lt;F36,I14,D37)</f>
        <v>2115.2857142857142</v>
      </c>
      <c r="F37" s="523">
        <f t="shared" si="12"/>
        <v>46479.89409286117</v>
      </c>
      <c r="G37" s="524">
        <f t="shared" si="13"/>
        <v>7154.4806911177275</v>
      </c>
      <c r="H37" s="491">
        <f t="shared" si="14"/>
        <v>7154.4806911177275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46479.89409286117</v>
      </c>
      <c r="E38" s="522">
        <f>IF(+I14&lt;F37,I14,D38)</f>
        <v>2115.2857142857142</v>
      </c>
      <c r="F38" s="523">
        <f t="shared" si="12"/>
        <v>44364.608378575453</v>
      </c>
      <c r="G38" s="524">
        <f t="shared" si="13"/>
        <v>6930.250791339713</v>
      </c>
      <c r="H38" s="491">
        <f t="shared" si="14"/>
        <v>6930.250791339713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44364.608378575453</v>
      </c>
      <c r="E39" s="522">
        <f>IF(+I14&lt;F38,I14,D39)</f>
        <v>2115.2857142857142</v>
      </c>
      <c r="F39" s="523">
        <f t="shared" si="12"/>
        <v>42249.322664289735</v>
      </c>
      <c r="G39" s="524">
        <f t="shared" si="13"/>
        <v>6706.0208915616968</v>
      </c>
      <c r="H39" s="491">
        <f t="shared" si="14"/>
        <v>6706.0208915616968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42249.322664289735</v>
      </c>
      <c r="E40" s="522">
        <f>IF(+I14&lt;F39,I14,D40)</f>
        <v>2115.2857142857142</v>
      </c>
      <c r="F40" s="523">
        <f t="shared" si="12"/>
        <v>40134.036950004018</v>
      </c>
      <c r="G40" s="524">
        <f t="shared" si="13"/>
        <v>6481.7909917836823</v>
      </c>
      <c r="H40" s="491">
        <f t="shared" si="14"/>
        <v>6481.7909917836823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40134.036950004018</v>
      </c>
      <c r="E41" s="522">
        <f>IF(+I14&lt;F40,I14,D41)</f>
        <v>2115.2857142857142</v>
      </c>
      <c r="F41" s="523">
        <f t="shared" si="12"/>
        <v>38018.7512357183</v>
      </c>
      <c r="G41" s="524">
        <f t="shared" si="13"/>
        <v>6257.5610920056661</v>
      </c>
      <c r="H41" s="491">
        <f t="shared" si="14"/>
        <v>6257.5610920056661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38018.7512357183</v>
      </c>
      <c r="E42" s="522">
        <f>IF(+I14&lt;F41,I14,D42)</f>
        <v>2115.2857142857142</v>
      </c>
      <c r="F42" s="523">
        <f t="shared" si="12"/>
        <v>35903.465521432583</v>
      </c>
      <c r="G42" s="524">
        <f t="shared" si="13"/>
        <v>6033.3311922276516</v>
      </c>
      <c r="H42" s="491">
        <f t="shared" si="14"/>
        <v>6033.3311922276516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35903.465521432583</v>
      </c>
      <c r="E43" s="522">
        <f>IF(+I14&lt;F42,I14,D43)</f>
        <v>2115.2857142857142</v>
      </c>
      <c r="F43" s="523">
        <f t="shared" si="12"/>
        <v>33788.179807146866</v>
      </c>
      <c r="G43" s="524">
        <f t="shared" si="13"/>
        <v>5809.1012924496354</v>
      </c>
      <c r="H43" s="491">
        <f t="shared" si="14"/>
        <v>5809.1012924496354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33788.179807146866</v>
      </c>
      <c r="E44" s="522">
        <f>IF(+I14&lt;F43,I14,D44)</f>
        <v>2115.2857142857142</v>
      </c>
      <c r="F44" s="523">
        <f t="shared" si="12"/>
        <v>31672.894092861152</v>
      </c>
      <c r="G44" s="524">
        <f t="shared" si="13"/>
        <v>5584.8713926716209</v>
      </c>
      <c r="H44" s="491">
        <f t="shared" si="14"/>
        <v>5584.8713926716209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31672.894092861152</v>
      </c>
      <c r="E45" s="522">
        <f>IF(+I14&lt;F44,I14,D45)</f>
        <v>2115.2857142857142</v>
      </c>
      <c r="F45" s="523">
        <f t="shared" si="12"/>
        <v>29557.608378575438</v>
      </c>
      <c r="G45" s="524">
        <f t="shared" si="13"/>
        <v>5360.6414928936056</v>
      </c>
      <c r="H45" s="491">
        <f t="shared" si="14"/>
        <v>5360.6414928936056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29557.608378575438</v>
      </c>
      <c r="E46" s="522">
        <f>IF(+I14&lt;F45,I14,D46)</f>
        <v>2115.2857142857142</v>
      </c>
      <c r="F46" s="523">
        <f t="shared" si="12"/>
        <v>27442.322664289724</v>
      </c>
      <c r="G46" s="524">
        <f t="shared" si="13"/>
        <v>5136.4115931155911</v>
      </c>
      <c r="H46" s="491">
        <f t="shared" si="14"/>
        <v>5136.4115931155911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27442.322664289724</v>
      </c>
      <c r="E47" s="522">
        <f>IF(+I14&lt;F46,I14,D47)</f>
        <v>2115.2857142857142</v>
      </c>
      <c r="F47" s="523">
        <f t="shared" si="12"/>
        <v>25327.036950004011</v>
      </c>
      <c r="G47" s="524">
        <f t="shared" si="13"/>
        <v>4912.1816933375758</v>
      </c>
      <c r="H47" s="491">
        <f t="shared" si="14"/>
        <v>4912.1816933375758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25327.036950004011</v>
      </c>
      <c r="E48" s="522">
        <f>IF(+I14&lt;F47,I14,D48)</f>
        <v>2115.2857142857142</v>
      </c>
      <c r="F48" s="523">
        <f t="shared" si="12"/>
        <v>23211.751235718297</v>
      </c>
      <c r="G48" s="524">
        <f t="shared" si="13"/>
        <v>4687.9517935595613</v>
      </c>
      <c r="H48" s="491">
        <f t="shared" si="14"/>
        <v>4687.9517935595613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23211.751235718297</v>
      </c>
      <c r="E49" s="522">
        <f>IF(+I14&lt;F48,I14,D49)</f>
        <v>2115.2857142857142</v>
      </c>
      <c r="F49" s="523">
        <f t="shared" ref="F49:F72" si="15">+D49-E49</f>
        <v>21096.465521432583</v>
      </c>
      <c r="G49" s="524">
        <f t="shared" si="13"/>
        <v>4463.7218937815451</v>
      </c>
      <c r="H49" s="491">
        <f t="shared" si="14"/>
        <v>4463.7218937815451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21096.465521432583</v>
      </c>
      <c r="E50" s="522">
        <f>IF(+I14&lt;F49,I14,D50)</f>
        <v>2115.2857142857142</v>
      </c>
      <c r="F50" s="523">
        <f t="shared" si="15"/>
        <v>18981.179807146869</v>
      </c>
      <c r="G50" s="524">
        <f t="shared" si="13"/>
        <v>4239.4919940035306</v>
      </c>
      <c r="H50" s="491">
        <f t="shared" si="14"/>
        <v>4239.4919940035306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18981.179807146869</v>
      </c>
      <c r="E51" s="522">
        <f>IF(+I14&lt;F50,I14,D51)</f>
        <v>2115.2857142857142</v>
      </c>
      <c r="F51" s="523">
        <f t="shared" si="15"/>
        <v>16865.894092861156</v>
      </c>
      <c r="G51" s="524">
        <f t="shared" si="13"/>
        <v>4015.2620942255157</v>
      </c>
      <c r="H51" s="491">
        <f t="shared" si="14"/>
        <v>4015.2620942255157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16865.894092861156</v>
      </c>
      <c r="E52" s="522">
        <f>IF(+I14&lt;F51,I14,D52)</f>
        <v>2115.2857142857142</v>
      </c>
      <c r="F52" s="523">
        <f t="shared" si="15"/>
        <v>14750.608378575442</v>
      </c>
      <c r="G52" s="524">
        <f t="shared" si="13"/>
        <v>3791.0321944475008</v>
      </c>
      <c r="H52" s="491">
        <f t="shared" si="14"/>
        <v>3791.0321944475008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14750.608378575442</v>
      </c>
      <c r="E53" s="522">
        <f>IF(+I14&lt;F52,I14,D53)</f>
        <v>2115.2857142857142</v>
      </c>
      <c r="F53" s="523">
        <f t="shared" si="15"/>
        <v>12635.322664289728</v>
      </c>
      <c r="G53" s="524">
        <f t="shared" si="13"/>
        <v>3566.8022946694859</v>
      </c>
      <c r="H53" s="491">
        <f t="shared" si="14"/>
        <v>3566.8022946694859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12635.322664289728</v>
      </c>
      <c r="E54" s="522">
        <f>IF(+I14&lt;F53,I14,D54)</f>
        <v>2115.2857142857142</v>
      </c>
      <c r="F54" s="523">
        <f t="shared" si="15"/>
        <v>10520.036950004014</v>
      </c>
      <c r="G54" s="524">
        <f t="shared" si="13"/>
        <v>3342.572394891471</v>
      </c>
      <c r="H54" s="491">
        <f t="shared" si="14"/>
        <v>3342.572394891471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10520.036950004014</v>
      </c>
      <c r="E55" s="522">
        <f>IF(+I14&lt;F54,I14,D55)</f>
        <v>2115.2857142857142</v>
      </c>
      <c r="F55" s="523">
        <f t="shared" si="15"/>
        <v>8404.7512357183004</v>
      </c>
      <c r="G55" s="524">
        <f t="shared" si="13"/>
        <v>3118.3424951134562</v>
      </c>
      <c r="H55" s="491">
        <f t="shared" si="14"/>
        <v>3118.3424951134562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8404.7512357183004</v>
      </c>
      <c r="E56" s="522">
        <f>IF(+I14&lt;F55,I14,D56)</f>
        <v>2115.2857142857142</v>
      </c>
      <c r="F56" s="523">
        <f t="shared" si="15"/>
        <v>6289.4655214325867</v>
      </c>
      <c r="G56" s="524">
        <f t="shared" ref="G56:G72" si="20">+I$12*((D56+F56)/2)+E56</f>
        <v>2894.1125953354413</v>
      </c>
      <c r="H56" s="491">
        <f t="shared" ref="H56:H72" si="21">+I$13*((D56+F56)/2)+E56</f>
        <v>2894.1125953354413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6289.4655214325867</v>
      </c>
      <c r="E57" s="522">
        <f>IF(+I14&lt;F56,I14,D57)</f>
        <v>2115.2857142857142</v>
      </c>
      <c r="F57" s="523">
        <f t="shared" si="15"/>
        <v>4174.1798071468729</v>
      </c>
      <c r="G57" s="524">
        <f t="shared" si="20"/>
        <v>2669.8826955574259</v>
      </c>
      <c r="H57" s="491">
        <f t="shared" si="21"/>
        <v>2669.8826955574259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4174.1798071468729</v>
      </c>
      <c r="E58" s="522">
        <f>IF(+I14&lt;F57,I14,D58)</f>
        <v>2115.2857142857142</v>
      </c>
      <c r="F58" s="523">
        <f t="shared" si="15"/>
        <v>2058.8940928611587</v>
      </c>
      <c r="G58" s="524">
        <f t="shared" si="20"/>
        <v>2445.652795779411</v>
      </c>
      <c r="H58" s="491">
        <f t="shared" si="21"/>
        <v>2445.652795779411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2058.8940928611587</v>
      </c>
      <c r="E59" s="522">
        <f>IF(+I14&lt;F58,I14,D59)</f>
        <v>2058.8940928611587</v>
      </c>
      <c r="F59" s="523">
        <f t="shared" si="15"/>
        <v>0</v>
      </c>
      <c r="G59" s="524">
        <f t="shared" si="20"/>
        <v>2168.0201586635035</v>
      </c>
      <c r="H59" s="491">
        <f t="shared" si="21"/>
        <v>2168.0201586635035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88841.999999999956</v>
      </c>
      <c r="F73" s="375"/>
      <c r="G73" s="375">
        <f>SUM(G17:G72)</f>
        <v>318540.48066344857</v>
      </c>
      <c r="H73" s="375">
        <f>SUM(H17:H72)</f>
        <v>318540.48066344857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9117.8876942146289</v>
      </c>
      <c r="N87" s="546">
        <f>IF(J92&lt;D11,0,VLOOKUP(J92,C17:O72,11))</f>
        <v>9117.8876942146289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9659.1062968732876</v>
      </c>
      <c r="N88" s="550">
        <f>IF(J92&lt;D11,0,VLOOKUP(J92,C99:P154,7))</f>
        <v>9659.1062968732876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541.21860265865871</v>
      </c>
      <c r="N89" s="555">
        <f>+N88-N87</f>
        <v>541.21860265865871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2066.0930232558139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22">+I99-H99</f>
        <v>0</v>
      </c>
      <c r="K99" s="514"/>
      <c r="L99" s="512">
        <f t="shared" ref="L99:L104" si="23">H99</f>
        <v>7333.2888535266693</v>
      </c>
      <c r="M99" s="597">
        <f t="shared" ref="M99:M130" si="24">IF(L99&lt;&gt;0,+H99-L99,0)</f>
        <v>0</v>
      </c>
      <c r="N99" s="512">
        <f t="shared" ref="N99:N104" si="25">I99</f>
        <v>7333.2888535266693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22"/>
        <v>0</v>
      </c>
      <c r="K100" s="514"/>
      <c r="L100" s="518">
        <f t="shared" si="23"/>
        <v>15316.288674280955</v>
      </c>
      <c r="M100" s="519">
        <f t="shared" si="24"/>
        <v>0</v>
      </c>
      <c r="N100" s="518">
        <f t="shared" si="25"/>
        <v>15316.288674280955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22"/>
        <v>0</v>
      </c>
      <c r="K101" s="514"/>
      <c r="L101" s="518">
        <f t="shared" si="23"/>
        <v>14721.826408325345</v>
      </c>
      <c r="M101" s="519">
        <f t="shared" si="24"/>
        <v>0</v>
      </c>
      <c r="N101" s="518">
        <f t="shared" si="25"/>
        <v>14721.826408325345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23"/>
        <v>13419.419617970232</v>
      </c>
      <c r="M102" s="519">
        <f t="shared" ref="M102:M107" si="29">IF(L102&lt;&gt;0,+H102-L102,0)</f>
        <v>0</v>
      </c>
      <c r="N102" s="518">
        <f t="shared" si="25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23"/>
        <v>13184.68839231506</v>
      </c>
      <c r="M103" s="519">
        <f t="shared" si="29"/>
        <v>0</v>
      </c>
      <c r="N103" s="518">
        <f t="shared" si="25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22"/>
        <v>0</v>
      </c>
      <c r="K104" s="514"/>
      <c r="L104" s="518">
        <f t="shared" si="23"/>
        <v>12567.616650151769</v>
      </c>
      <c r="M104" s="519">
        <f t="shared" si="29"/>
        <v>0</v>
      </c>
      <c r="N104" s="518">
        <f t="shared" si="25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22"/>
        <v>0</v>
      </c>
      <c r="K105" s="514"/>
      <c r="L105" s="518">
        <f>H105</f>
        <v>11870.761156942419</v>
      </c>
      <c r="M105" s="519">
        <f t="shared" si="29"/>
        <v>0</v>
      </c>
      <c r="N105" s="518">
        <f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22"/>
        <v>0</v>
      </c>
      <c r="K106" s="514"/>
      <c r="L106" s="518">
        <f>H106</f>
        <v>11242.874011372322</v>
      </c>
      <c r="M106" s="519">
        <f t="shared" si="29"/>
        <v>0</v>
      </c>
      <c r="N106" s="518">
        <f>I106</f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22"/>
        <v>0</v>
      </c>
      <c r="K107" s="514"/>
      <c r="L107" s="518">
        <f>H107</f>
        <v>9827.2242633415626</v>
      </c>
      <c r="M107" s="519">
        <f t="shared" si="29"/>
        <v>0</v>
      </c>
      <c r="N107" s="518">
        <f>I107</f>
        <v>9827.2242633415626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374">
        <f>IF(F107+SUM(E$99:E107)=D$92,F107,D$92-SUM(E$99:E107))</f>
        <v>71968.906976744212</v>
      </c>
      <c r="E108" s="522">
        <f>IF(+J96&lt;F107,J96,D108)</f>
        <v>2066.0930232558139</v>
      </c>
      <c r="F108" s="523">
        <f t="shared" ref="F108:F131" si="30">+D108-E108</f>
        <v>69902.813953488396</v>
      </c>
      <c r="G108" s="523">
        <f t="shared" ref="G108:G130" si="31">+(F108+D108)/2</f>
        <v>70935.860465116304</v>
      </c>
      <c r="H108" s="526">
        <f t="shared" ref="H108:H130" si="32">+J$94*G108+E108</f>
        <v>9659.1062968732876</v>
      </c>
      <c r="I108" s="577">
        <f t="shared" ref="I108:I130" si="33">+J$95*G108+E108</f>
        <v>9659.1062968732876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69902.813953488396</v>
      </c>
      <c r="E109" s="522">
        <f>IF(+J96&lt;F108,J96,D109)</f>
        <v>2066.0930232558139</v>
      </c>
      <c r="F109" s="523">
        <f t="shared" si="30"/>
        <v>67836.720930232579</v>
      </c>
      <c r="G109" s="523">
        <f t="shared" si="31"/>
        <v>68869.767441860487</v>
      </c>
      <c r="H109" s="526">
        <f t="shared" si="32"/>
        <v>9437.9505704572439</v>
      </c>
      <c r="I109" s="577">
        <f t="shared" si="33"/>
        <v>9437.9505704572439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67836.720930232579</v>
      </c>
      <c r="E110" s="522">
        <f>IF(+J96&lt;F109,J96,D110)</f>
        <v>2066.0930232558139</v>
      </c>
      <c r="F110" s="523">
        <f t="shared" si="30"/>
        <v>65770.627906976762</v>
      </c>
      <c r="G110" s="523">
        <f t="shared" si="31"/>
        <v>66803.674418604671</v>
      </c>
      <c r="H110" s="526">
        <f t="shared" si="32"/>
        <v>9216.7948440412019</v>
      </c>
      <c r="I110" s="577">
        <f t="shared" si="33"/>
        <v>9216.7948440412019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65770.627906976762</v>
      </c>
      <c r="E111" s="522">
        <f>IF(+J96&lt;F110,J96,D111)</f>
        <v>2066.0930232558139</v>
      </c>
      <c r="F111" s="523">
        <f t="shared" si="30"/>
        <v>63704.534883720946</v>
      </c>
      <c r="G111" s="523">
        <f t="shared" si="31"/>
        <v>64737.581395348854</v>
      </c>
      <c r="H111" s="526">
        <f t="shared" si="32"/>
        <v>8995.63911762516</v>
      </c>
      <c r="I111" s="577">
        <f t="shared" si="33"/>
        <v>8995.63911762516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63704.534883720946</v>
      </c>
      <c r="E112" s="522">
        <f>IF(+J96&lt;F111,J96,D112)</f>
        <v>2066.0930232558139</v>
      </c>
      <c r="F112" s="523">
        <f t="shared" si="30"/>
        <v>61638.441860465129</v>
      </c>
      <c r="G112" s="523">
        <f t="shared" si="31"/>
        <v>62671.488372093037</v>
      </c>
      <c r="H112" s="526">
        <f t="shared" si="32"/>
        <v>8774.4833912091162</v>
      </c>
      <c r="I112" s="577">
        <f t="shared" si="33"/>
        <v>8774.4833912091162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61638.441860465129</v>
      </c>
      <c r="E113" s="522">
        <f>IF(+J96&lt;F112,J96,D113)</f>
        <v>2066.0930232558139</v>
      </c>
      <c r="F113" s="523">
        <f t="shared" si="30"/>
        <v>59572.348837209312</v>
      </c>
      <c r="G113" s="523">
        <f t="shared" si="31"/>
        <v>60605.395348837221</v>
      </c>
      <c r="H113" s="526">
        <f t="shared" si="32"/>
        <v>8553.3276647930725</v>
      </c>
      <c r="I113" s="577">
        <f t="shared" si="33"/>
        <v>8553.3276647930725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59572.348837209312</v>
      </c>
      <c r="E114" s="522">
        <f>IF(+J96&lt;F113,J96,D114)</f>
        <v>2066.0930232558139</v>
      </c>
      <c r="F114" s="523">
        <f t="shared" si="30"/>
        <v>57506.255813953496</v>
      </c>
      <c r="G114" s="523">
        <f t="shared" si="31"/>
        <v>58539.302325581404</v>
      </c>
      <c r="H114" s="526">
        <f t="shared" si="32"/>
        <v>8332.1719383770287</v>
      </c>
      <c r="I114" s="577">
        <f t="shared" si="33"/>
        <v>8332.1719383770287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/>
      <c r="C115" s="507">
        <f>IF(D93="","-",+C114+1)</f>
        <v>2026</v>
      </c>
      <c r="D115" s="374">
        <f>IF(F114+SUM(E$99:E114)=D$92,F114,D$92-SUM(E$99:E114))</f>
        <v>57506.255813953496</v>
      </c>
      <c r="E115" s="522">
        <f>IF(+J96&lt;F114,J96,D115)</f>
        <v>2066.0930232558139</v>
      </c>
      <c r="F115" s="523">
        <f t="shared" si="30"/>
        <v>55440.162790697679</v>
      </c>
      <c r="G115" s="523">
        <f t="shared" si="31"/>
        <v>56473.209302325587</v>
      </c>
      <c r="H115" s="526">
        <f t="shared" si="32"/>
        <v>8111.0162119609859</v>
      </c>
      <c r="I115" s="577">
        <f t="shared" si="33"/>
        <v>8111.0162119609859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55440.162790697679</v>
      </c>
      <c r="E116" s="522">
        <f>IF(+J96&lt;F115,J96,D116)</f>
        <v>2066.0930232558139</v>
      </c>
      <c r="F116" s="523">
        <f t="shared" si="30"/>
        <v>53374.069767441862</v>
      </c>
      <c r="G116" s="523">
        <f t="shared" si="31"/>
        <v>54407.116279069771</v>
      </c>
      <c r="H116" s="526">
        <f t="shared" si="32"/>
        <v>7889.860485544943</v>
      </c>
      <c r="I116" s="577">
        <f t="shared" si="33"/>
        <v>7889.860485544943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53374.069767441862</v>
      </c>
      <c r="E117" s="522">
        <f>IF(+J96&lt;F116,J96,D117)</f>
        <v>2066.0930232558139</v>
      </c>
      <c r="F117" s="523">
        <f t="shared" si="30"/>
        <v>51307.976744186046</v>
      </c>
      <c r="G117" s="523">
        <f t="shared" si="31"/>
        <v>52341.023255813954</v>
      </c>
      <c r="H117" s="526">
        <f t="shared" si="32"/>
        <v>7668.7047591289002</v>
      </c>
      <c r="I117" s="577">
        <f t="shared" si="33"/>
        <v>7668.7047591289002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51307.976744186046</v>
      </c>
      <c r="E118" s="522">
        <f>IF(+J96&lt;F117,J96,D118)</f>
        <v>2066.0930232558139</v>
      </c>
      <c r="F118" s="523">
        <f t="shared" si="30"/>
        <v>49241.883720930229</v>
      </c>
      <c r="G118" s="523">
        <f t="shared" si="31"/>
        <v>50274.930232558138</v>
      </c>
      <c r="H118" s="526">
        <f t="shared" si="32"/>
        <v>7447.5490327128564</v>
      </c>
      <c r="I118" s="577">
        <f t="shared" si="33"/>
        <v>7447.5490327128564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49241.883720930229</v>
      </c>
      <c r="E119" s="522">
        <f>IF(+J96&lt;F118,J96,D119)</f>
        <v>2066.0930232558139</v>
      </c>
      <c r="F119" s="523">
        <f t="shared" si="30"/>
        <v>47175.790697674413</v>
      </c>
      <c r="G119" s="523">
        <f t="shared" si="31"/>
        <v>48208.837209302321</v>
      </c>
      <c r="H119" s="526">
        <f t="shared" si="32"/>
        <v>7226.3933062968135</v>
      </c>
      <c r="I119" s="577">
        <f t="shared" si="33"/>
        <v>7226.3933062968135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47175.790697674413</v>
      </c>
      <c r="E120" s="522">
        <f>IF(+J96&lt;F119,J96,D120)</f>
        <v>2066.0930232558139</v>
      </c>
      <c r="F120" s="523">
        <f t="shared" si="30"/>
        <v>45109.697674418596</v>
      </c>
      <c r="G120" s="523">
        <f t="shared" si="31"/>
        <v>46142.744186046504</v>
      </c>
      <c r="H120" s="526">
        <f t="shared" si="32"/>
        <v>7005.2375798807707</v>
      </c>
      <c r="I120" s="577">
        <f t="shared" si="33"/>
        <v>7005.2375798807707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45109.697674418596</v>
      </c>
      <c r="E121" s="522">
        <f>IF(+J96&lt;F120,J96,D121)</f>
        <v>2066.0930232558139</v>
      </c>
      <c r="F121" s="523">
        <f t="shared" si="30"/>
        <v>43043.604651162779</v>
      </c>
      <c r="G121" s="523">
        <f t="shared" si="31"/>
        <v>44076.651162790688</v>
      </c>
      <c r="H121" s="526">
        <f t="shared" si="32"/>
        <v>6784.0818534647269</v>
      </c>
      <c r="I121" s="577">
        <f t="shared" si="33"/>
        <v>6784.0818534647269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43043.604651162779</v>
      </c>
      <c r="E122" s="522">
        <f>IF(+J96&lt;F121,J96,D122)</f>
        <v>2066.0930232558139</v>
      </c>
      <c r="F122" s="523">
        <f t="shared" si="30"/>
        <v>40977.511627906963</v>
      </c>
      <c r="G122" s="523">
        <f t="shared" si="31"/>
        <v>42010.558139534871</v>
      </c>
      <c r="H122" s="526">
        <f t="shared" si="32"/>
        <v>6562.9261270486841</v>
      </c>
      <c r="I122" s="577">
        <f t="shared" si="33"/>
        <v>6562.9261270486841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40977.511627906963</v>
      </c>
      <c r="E123" s="522">
        <f>IF(+J96&lt;F122,J96,D123)</f>
        <v>2066.0930232558139</v>
      </c>
      <c r="F123" s="523">
        <f t="shared" si="30"/>
        <v>38911.418604651146</v>
      </c>
      <c r="G123" s="523">
        <f t="shared" si="31"/>
        <v>39944.465116279054</v>
      </c>
      <c r="H123" s="526">
        <f t="shared" si="32"/>
        <v>6341.7704006326412</v>
      </c>
      <c r="I123" s="577">
        <f t="shared" si="33"/>
        <v>6341.7704006326412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38911.418604651146</v>
      </c>
      <c r="E124" s="522">
        <f>IF(+J96&lt;F123,J96,D124)</f>
        <v>2066.0930232558139</v>
      </c>
      <c r="F124" s="523">
        <f t="shared" si="30"/>
        <v>36845.325581395329</v>
      </c>
      <c r="G124" s="523">
        <f t="shared" si="31"/>
        <v>37878.372093023238</v>
      </c>
      <c r="H124" s="526">
        <f t="shared" si="32"/>
        <v>6120.6146742165984</v>
      </c>
      <c r="I124" s="577">
        <f t="shared" si="33"/>
        <v>6120.6146742165984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36845.325581395329</v>
      </c>
      <c r="E125" s="522">
        <f>IF(+J96&lt;F124,J96,D125)</f>
        <v>2066.0930232558139</v>
      </c>
      <c r="F125" s="523">
        <f t="shared" si="30"/>
        <v>34779.232558139513</v>
      </c>
      <c r="G125" s="523">
        <f t="shared" si="31"/>
        <v>35812.279069767421</v>
      </c>
      <c r="H125" s="526">
        <f t="shared" si="32"/>
        <v>5899.4589478005546</v>
      </c>
      <c r="I125" s="577">
        <f t="shared" si="33"/>
        <v>5899.4589478005546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34779.232558139513</v>
      </c>
      <c r="E126" s="522">
        <f>IF(+J96&lt;F125,J96,D126)</f>
        <v>2066.0930232558139</v>
      </c>
      <c r="F126" s="523">
        <f t="shared" si="30"/>
        <v>32713.1395348837</v>
      </c>
      <c r="G126" s="523">
        <f t="shared" si="31"/>
        <v>33746.186046511604</v>
      </c>
      <c r="H126" s="526">
        <f t="shared" si="32"/>
        <v>5678.3032213845117</v>
      </c>
      <c r="I126" s="577">
        <f t="shared" si="33"/>
        <v>5678.3032213845117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32713.1395348837</v>
      </c>
      <c r="E127" s="522">
        <f>IF(+J96&lt;F126,J96,D127)</f>
        <v>2066.0930232558139</v>
      </c>
      <c r="F127" s="523">
        <f t="shared" si="30"/>
        <v>30647.046511627887</v>
      </c>
      <c r="G127" s="523">
        <f t="shared" si="31"/>
        <v>31680.093023255795</v>
      </c>
      <c r="H127" s="526">
        <f t="shared" si="32"/>
        <v>5457.1474949684689</v>
      </c>
      <c r="I127" s="577">
        <f t="shared" si="33"/>
        <v>5457.1474949684689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30647.046511627887</v>
      </c>
      <c r="E128" s="522">
        <f>IF(+J96&lt;F127,J96,D128)</f>
        <v>2066.0930232558139</v>
      </c>
      <c r="F128" s="523">
        <f t="shared" si="30"/>
        <v>28580.953488372073</v>
      </c>
      <c r="G128" s="523">
        <f t="shared" si="31"/>
        <v>29613.999999999978</v>
      </c>
      <c r="H128" s="526">
        <f t="shared" si="32"/>
        <v>5235.991768552426</v>
      </c>
      <c r="I128" s="577">
        <f t="shared" si="33"/>
        <v>5235.991768552426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28580.953488372073</v>
      </c>
      <c r="E129" s="522">
        <f>IF(+J96&lt;F128,J96,D129)</f>
        <v>2066.0930232558139</v>
      </c>
      <c r="F129" s="523">
        <f t="shared" si="30"/>
        <v>26514.86046511626</v>
      </c>
      <c r="G129" s="523">
        <f t="shared" si="31"/>
        <v>27547.906976744169</v>
      </c>
      <c r="H129" s="526">
        <f t="shared" si="32"/>
        <v>5014.8360421363832</v>
      </c>
      <c r="I129" s="577">
        <f t="shared" si="33"/>
        <v>5014.8360421363832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26514.86046511626</v>
      </c>
      <c r="E130" s="522">
        <f>IF(+J96&lt;F129,J96,D130)</f>
        <v>2066.0930232558139</v>
      </c>
      <c r="F130" s="523">
        <f t="shared" si="30"/>
        <v>24448.767441860447</v>
      </c>
      <c r="G130" s="523">
        <f t="shared" si="31"/>
        <v>25481.813953488352</v>
      </c>
      <c r="H130" s="526">
        <f t="shared" si="32"/>
        <v>4793.6803157203403</v>
      </c>
      <c r="I130" s="577">
        <f t="shared" si="33"/>
        <v>4793.6803157203403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24448.767441860447</v>
      </c>
      <c r="E131" s="522">
        <f>IF(+J96&lt;F130,J96,D131)</f>
        <v>2066.0930232558139</v>
      </c>
      <c r="F131" s="523">
        <f t="shared" si="30"/>
        <v>22382.674418604634</v>
      </c>
      <c r="G131" s="523">
        <f t="shared" ref="G131:G154" si="34">+(F131+D131)/2</f>
        <v>23415.720930232543</v>
      </c>
      <c r="H131" s="526">
        <f t="shared" ref="H131:H154" si="35">+J$94*G131+E131</f>
        <v>4572.5245893042975</v>
      </c>
      <c r="I131" s="577">
        <f t="shared" ref="I131:I154" si="36">+J$95*G131+E131</f>
        <v>4572.5245893042975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22382.674418604634</v>
      </c>
      <c r="E132" s="522">
        <f>IF(+J96&lt;F131,J96,D132)</f>
        <v>2066.0930232558139</v>
      </c>
      <c r="F132" s="523">
        <f t="shared" ref="F132:F154" si="41">+D132-E132</f>
        <v>20316.581395348821</v>
      </c>
      <c r="G132" s="523">
        <f t="shared" si="34"/>
        <v>21349.627906976726</v>
      </c>
      <c r="H132" s="526">
        <f t="shared" si="35"/>
        <v>4351.3688628882555</v>
      </c>
      <c r="I132" s="577">
        <f t="shared" si="36"/>
        <v>4351.3688628882555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20316.581395348821</v>
      </c>
      <c r="E133" s="522">
        <f>IF(+J96&lt;F132,J96,D133)</f>
        <v>2066.0930232558139</v>
      </c>
      <c r="F133" s="523">
        <f t="shared" si="41"/>
        <v>18250.488372093008</v>
      </c>
      <c r="G133" s="523">
        <f t="shared" si="34"/>
        <v>19283.534883720917</v>
      </c>
      <c r="H133" s="526">
        <f t="shared" si="35"/>
        <v>4130.2131364722127</v>
      </c>
      <c r="I133" s="577">
        <f t="shared" si="36"/>
        <v>4130.2131364722127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18250.488372093008</v>
      </c>
      <c r="E134" s="522">
        <f>IF(+J96&lt;F133,J96,D134)</f>
        <v>2066.0930232558139</v>
      </c>
      <c r="F134" s="523">
        <f t="shared" si="41"/>
        <v>16184.395348837195</v>
      </c>
      <c r="G134" s="523">
        <f t="shared" si="34"/>
        <v>17217.4418604651</v>
      </c>
      <c r="H134" s="526">
        <f t="shared" si="35"/>
        <v>3909.0574100561694</v>
      </c>
      <c r="I134" s="577">
        <f t="shared" si="36"/>
        <v>3909.0574100561694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16184.395348837195</v>
      </c>
      <c r="E135" s="522">
        <f>IF(+J96&lt;F134,J96,D135)</f>
        <v>2066.0930232558139</v>
      </c>
      <c r="F135" s="523">
        <f t="shared" si="41"/>
        <v>14118.302325581382</v>
      </c>
      <c r="G135" s="523">
        <f t="shared" si="34"/>
        <v>15151.348837209289</v>
      </c>
      <c r="H135" s="526">
        <f t="shared" si="35"/>
        <v>3687.901683640127</v>
      </c>
      <c r="I135" s="577">
        <f t="shared" si="36"/>
        <v>3687.901683640127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14118.302325581382</v>
      </c>
      <c r="E136" s="522">
        <f>IF(+J96&lt;F135,J96,D136)</f>
        <v>2066.0930232558139</v>
      </c>
      <c r="F136" s="523">
        <f t="shared" si="41"/>
        <v>12052.209302325569</v>
      </c>
      <c r="G136" s="523">
        <f t="shared" si="34"/>
        <v>13085.255813953476</v>
      </c>
      <c r="H136" s="526">
        <f t="shared" si="35"/>
        <v>3466.7459572240841</v>
      </c>
      <c r="I136" s="577">
        <f t="shared" si="36"/>
        <v>3466.7459572240841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12052.209302325569</v>
      </c>
      <c r="E137" s="522">
        <f>IF(+J96&lt;F136,J96,D137)</f>
        <v>2066.0930232558139</v>
      </c>
      <c r="F137" s="523">
        <f t="shared" si="41"/>
        <v>9986.1162790697563</v>
      </c>
      <c r="G137" s="523">
        <f t="shared" si="34"/>
        <v>11019.162790697663</v>
      </c>
      <c r="H137" s="526">
        <f t="shared" si="35"/>
        <v>3245.5902308080413</v>
      </c>
      <c r="I137" s="577">
        <f t="shared" si="36"/>
        <v>3245.5902308080413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9986.1162790697563</v>
      </c>
      <c r="E138" s="522">
        <f>IF(+J96&lt;F137,J96,D138)</f>
        <v>2066.0930232558139</v>
      </c>
      <c r="F138" s="523">
        <f t="shared" si="41"/>
        <v>7920.0232558139423</v>
      </c>
      <c r="G138" s="523">
        <f t="shared" si="34"/>
        <v>8953.0697674418498</v>
      </c>
      <c r="H138" s="526">
        <f t="shared" si="35"/>
        <v>3024.4345043919984</v>
      </c>
      <c r="I138" s="577">
        <f t="shared" si="36"/>
        <v>3024.4345043919984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7920.0232558139423</v>
      </c>
      <c r="E139" s="522">
        <f>IF(+J96&lt;F138,J96,D139)</f>
        <v>2066.0930232558139</v>
      </c>
      <c r="F139" s="523">
        <f t="shared" si="41"/>
        <v>5853.9302325581284</v>
      </c>
      <c r="G139" s="523">
        <f t="shared" si="34"/>
        <v>6886.9767441860349</v>
      </c>
      <c r="H139" s="526">
        <f t="shared" si="35"/>
        <v>2803.2787779759556</v>
      </c>
      <c r="I139" s="577">
        <f t="shared" si="36"/>
        <v>2803.2787779759556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5853.9302325581284</v>
      </c>
      <c r="E140" s="522">
        <f>IF(+J96&lt;F139,J96,D140)</f>
        <v>2066.0930232558139</v>
      </c>
      <c r="F140" s="523">
        <f t="shared" si="41"/>
        <v>3787.8372093023145</v>
      </c>
      <c r="G140" s="523">
        <f t="shared" si="34"/>
        <v>4820.8837209302219</v>
      </c>
      <c r="H140" s="526">
        <f t="shared" si="35"/>
        <v>2582.1230515599127</v>
      </c>
      <c r="I140" s="577">
        <f t="shared" si="36"/>
        <v>2582.1230515599127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8"/>
        <v>IU</v>
      </c>
      <c r="C141" s="507">
        <f>IF(D93="","-",+C140+1)</f>
        <v>2052</v>
      </c>
      <c r="D141" s="374">
        <f>IF(F140+SUM(E$99:E140)=D$92,F140,D$92-SUM(E$99:E140))</f>
        <v>3787.8372093022626</v>
      </c>
      <c r="E141" s="522">
        <f>IF(+J96&lt;F140,J96,D141)</f>
        <v>2066.0930232558139</v>
      </c>
      <c r="F141" s="523">
        <f t="shared" si="41"/>
        <v>1721.7441860464487</v>
      </c>
      <c r="G141" s="523">
        <f t="shared" si="34"/>
        <v>2754.7906976743557</v>
      </c>
      <c r="H141" s="526">
        <f t="shared" si="35"/>
        <v>2360.9673251438644</v>
      </c>
      <c r="I141" s="577">
        <f t="shared" si="36"/>
        <v>2360.9673251438644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1721.7441860464487</v>
      </c>
      <c r="E142" s="522">
        <f>IF(+J96&lt;F141,J96,D142)</f>
        <v>1721.7441860464487</v>
      </c>
      <c r="F142" s="523">
        <f t="shared" si="41"/>
        <v>0</v>
      </c>
      <c r="G142" s="523">
        <f t="shared" si="34"/>
        <v>860.87209302322435</v>
      </c>
      <c r="H142" s="526">
        <f t="shared" si="35"/>
        <v>1813.8924053864632</v>
      </c>
      <c r="I142" s="577">
        <f t="shared" si="36"/>
        <v>1813.8924053864632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34"/>
        <v>0</v>
      </c>
      <c r="H154" s="530">
        <f t="shared" si="35"/>
        <v>0</v>
      </c>
      <c r="I154" s="579">
        <f t="shared" si="36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88842</v>
      </c>
      <c r="F155" s="375"/>
      <c r="G155" s="375"/>
      <c r="H155" s="375">
        <f>SUM(H99:H154)</f>
        <v>315639.13200790441</v>
      </c>
      <c r="I155" s="375">
        <f>SUM(I99:I154)</f>
        <v>315639.13200790441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view="pageBreakPreview" zoomScale="75" zoomScaleNormal="100" zoomScaleSheetLayoutView="75" workbookViewId="0">
      <selection activeCell="A9" sqref="A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4" width="24" style="183" customWidth="1"/>
    <col min="5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26366.872043271276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26366.872043271276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5931.9285714285716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 ht="12.5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 ht="12.5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 ht="12.5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>G23</f>
        <v>32627.162932907937</v>
      </c>
      <c r="L23" s="519">
        <f t="shared" si="6"/>
        <v>0</v>
      </c>
      <c r="M23" s="518">
        <f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29644.91516610191</v>
      </c>
      <c r="H24" s="610">
        <v>29644.91516610191</v>
      </c>
      <c r="I24" s="511">
        <f t="shared" si="8"/>
        <v>0</v>
      </c>
      <c r="J24" s="511"/>
      <c r="K24" s="518">
        <f>G24</f>
        <v>29644.91516610191</v>
      </c>
      <c r="L24" s="519">
        <f t="shared" si="6"/>
        <v>0</v>
      </c>
      <c r="M24" s="518">
        <f>H24</f>
        <v>29644.91516610191</v>
      </c>
      <c r="N24" s="514">
        <f t="shared" si="7"/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5793.9767441860467</v>
      </c>
      <c r="F25" s="608">
        <v>201816.79389838743</v>
      </c>
      <c r="G25" s="609">
        <v>26174.394999763736</v>
      </c>
      <c r="H25" s="610">
        <v>26174.394999763736</v>
      </c>
      <c r="I25" s="511">
        <f t="shared" si="8"/>
        <v>0</v>
      </c>
      <c r="J25" s="511"/>
      <c r="K25" s="518">
        <f>G25</f>
        <v>26174.394999763736</v>
      </c>
      <c r="L25" s="519">
        <f t="shared" ref="L25" si="9">IF(K25&lt;&gt;0,+G25-K25,0)</f>
        <v>0</v>
      </c>
      <c r="M25" s="518">
        <f>H25</f>
        <v>26174.394999763736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31304.261716482131</v>
      </c>
      <c r="H26" s="610">
        <v>31304.261716482131</v>
      </c>
      <c r="I26" s="511">
        <f t="shared" si="8"/>
        <v>0</v>
      </c>
      <c r="J26" s="511"/>
      <c r="K26" s="518">
        <f>G26</f>
        <v>31304.261716482131</v>
      </c>
      <c r="L26" s="519">
        <f t="shared" ref="L26" si="10">IF(K26&lt;&gt;0,+G26-K26,0)</f>
        <v>0</v>
      </c>
      <c r="M26" s="518">
        <f>H26</f>
        <v>31304.261716482131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2021</v>
      </c>
      <c r="D27" s="523">
        <f>IF(F26+SUM(E$17:E26)=D$10,F26,D$10-SUM(E$17:E26))</f>
        <v>195740.18414228992</v>
      </c>
      <c r="E27" s="522">
        <f>IF(+I14&lt;F26,I14,D27)</f>
        <v>5931.9285714285716</v>
      </c>
      <c r="F27" s="523">
        <f t="shared" ref="F27:F49" si="11">+D27-E27</f>
        <v>189808.25557086134</v>
      </c>
      <c r="G27" s="524">
        <f t="shared" ref="G27:G54" si="12">+I$12*((D27+F27)/2)+E27</f>
        <v>26366.872043271276</v>
      </c>
      <c r="H27" s="491">
        <f t="shared" ref="H27:H54" si="13">+I$13*((D27+F27)/2)+E27</f>
        <v>26366.872043271276</v>
      </c>
      <c r="I27" s="511">
        <f t="shared" si="8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2022</v>
      </c>
      <c r="D28" s="523">
        <f>IF(F27+SUM(E$17:E27)=D$10,F27,D$10-SUM(E$17:E27))</f>
        <v>189808.25557086134</v>
      </c>
      <c r="E28" s="522">
        <f>IF(+I14&lt;F27,I14,D28)</f>
        <v>5931.9285714285716</v>
      </c>
      <c r="F28" s="523">
        <f t="shared" si="11"/>
        <v>183876.32699943276</v>
      </c>
      <c r="G28" s="524">
        <f t="shared" si="12"/>
        <v>25738.060653831661</v>
      </c>
      <c r="H28" s="491">
        <f t="shared" si="13"/>
        <v>25738.060653831661</v>
      </c>
      <c r="I28" s="511">
        <f t="shared" si="8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2023</v>
      </c>
      <c r="D29" s="523">
        <f>IF(F28+SUM(E$17:E28)=D$10,F28,D$10-SUM(E$17:E28))</f>
        <v>183876.32699943276</v>
      </c>
      <c r="E29" s="522">
        <f>IF(+I14&lt;F28,I14,D29)</f>
        <v>5931.9285714285716</v>
      </c>
      <c r="F29" s="523">
        <f t="shared" si="11"/>
        <v>177944.39842800418</v>
      </c>
      <c r="G29" s="524">
        <f t="shared" si="12"/>
        <v>25109.249264392041</v>
      </c>
      <c r="H29" s="491">
        <f t="shared" si="13"/>
        <v>25109.249264392041</v>
      </c>
      <c r="I29" s="511">
        <f t="shared" si="8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2024</v>
      </c>
      <c r="D30" s="523">
        <f>IF(F29+SUM(E$17:E29)=D$10,F29,D$10-SUM(E$17:E29))</f>
        <v>177944.39842800418</v>
      </c>
      <c r="E30" s="522">
        <f>IF(+I14&lt;F29,I14,D30)</f>
        <v>5931.9285714285716</v>
      </c>
      <c r="F30" s="523">
        <f t="shared" si="11"/>
        <v>172012.4698565756</v>
      </c>
      <c r="G30" s="524">
        <f t="shared" si="12"/>
        <v>24480.437874952426</v>
      </c>
      <c r="H30" s="491">
        <f t="shared" si="13"/>
        <v>24480.437874952426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172012.4698565756</v>
      </c>
      <c r="E31" s="522">
        <f>IF(+I14&lt;F30,I14,D31)</f>
        <v>5931.9285714285716</v>
      </c>
      <c r="F31" s="523">
        <f t="shared" si="11"/>
        <v>166080.54128514702</v>
      </c>
      <c r="G31" s="524">
        <f t="shared" si="12"/>
        <v>23851.626485512807</v>
      </c>
      <c r="H31" s="491">
        <f t="shared" si="13"/>
        <v>23851.626485512807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166080.54128514702</v>
      </c>
      <c r="E32" s="522">
        <f>IF(+I14&lt;F31,I14,D32)</f>
        <v>5931.9285714285716</v>
      </c>
      <c r="F32" s="523">
        <f t="shared" si="11"/>
        <v>160148.61271371844</v>
      </c>
      <c r="G32" s="524">
        <f t="shared" si="12"/>
        <v>23222.815096073187</v>
      </c>
      <c r="H32" s="491">
        <f t="shared" si="13"/>
        <v>23222.815096073187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160148.61271371844</v>
      </c>
      <c r="E33" s="522">
        <f>IF(+I14&lt;F32,I14,D33)</f>
        <v>5931.9285714285716</v>
      </c>
      <c r="F33" s="523">
        <f t="shared" si="11"/>
        <v>154216.68414228986</v>
      </c>
      <c r="G33" s="524">
        <f t="shared" si="12"/>
        <v>22594.003706633572</v>
      </c>
      <c r="H33" s="491">
        <f t="shared" si="13"/>
        <v>22594.003706633572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154216.68414228986</v>
      </c>
      <c r="E34" s="522">
        <f>IF(+I14&lt;F33,I14,D34)</f>
        <v>5931.9285714285716</v>
      </c>
      <c r="F34" s="523">
        <f t="shared" si="11"/>
        <v>148284.75557086128</v>
      </c>
      <c r="G34" s="524">
        <f t="shared" si="12"/>
        <v>21965.192317193952</v>
      </c>
      <c r="H34" s="491">
        <f t="shared" si="13"/>
        <v>21965.192317193952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148284.75557086128</v>
      </c>
      <c r="E35" s="522">
        <f>IF(+I14&lt;F34,I14,D35)</f>
        <v>5931.9285714285716</v>
      </c>
      <c r="F35" s="523">
        <f t="shared" si="11"/>
        <v>142352.8269994327</v>
      </c>
      <c r="G35" s="524">
        <f t="shared" si="12"/>
        <v>21336.380927754333</v>
      </c>
      <c r="H35" s="491">
        <f t="shared" si="13"/>
        <v>21336.380927754333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142352.8269994327</v>
      </c>
      <c r="E36" s="522">
        <f>IF(+I14&lt;F35,I14,D36)</f>
        <v>5931.9285714285716</v>
      </c>
      <c r="F36" s="523">
        <f t="shared" si="11"/>
        <v>136420.89842800412</v>
      </c>
      <c r="G36" s="524">
        <f t="shared" si="12"/>
        <v>20707.569538314718</v>
      </c>
      <c r="H36" s="491">
        <f t="shared" si="13"/>
        <v>20707.569538314718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136420.89842800412</v>
      </c>
      <c r="E37" s="522">
        <f>IF(+I14&lt;F36,I14,D37)</f>
        <v>5931.9285714285716</v>
      </c>
      <c r="F37" s="523">
        <f t="shared" si="11"/>
        <v>130488.96985657555</v>
      </c>
      <c r="G37" s="524">
        <f t="shared" si="12"/>
        <v>20078.758148875098</v>
      </c>
      <c r="H37" s="491">
        <f t="shared" si="13"/>
        <v>20078.758148875098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130488.96985657555</v>
      </c>
      <c r="E38" s="522">
        <f>IF(+I14&lt;F37,I14,D38)</f>
        <v>5931.9285714285716</v>
      </c>
      <c r="F38" s="523">
        <f t="shared" si="11"/>
        <v>124557.04128514699</v>
      </c>
      <c r="G38" s="524">
        <f t="shared" si="12"/>
        <v>19449.946759435483</v>
      </c>
      <c r="H38" s="491">
        <f t="shared" si="13"/>
        <v>19449.946759435483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124557.04128514699</v>
      </c>
      <c r="E39" s="522">
        <f>IF(+I14&lt;F38,I14,D39)</f>
        <v>5931.9285714285716</v>
      </c>
      <c r="F39" s="523">
        <f t="shared" si="11"/>
        <v>118625.11271371842</v>
      </c>
      <c r="G39" s="524">
        <f t="shared" si="12"/>
        <v>18821.135369995867</v>
      </c>
      <c r="H39" s="491">
        <f t="shared" si="13"/>
        <v>18821.135369995867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118625.11271371842</v>
      </c>
      <c r="E40" s="522">
        <f>IF(+I14&lt;F39,I14,D40)</f>
        <v>5931.9285714285716</v>
      </c>
      <c r="F40" s="523">
        <f t="shared" si="11"/>
        <v>112693.18414228986</v>
      </c>
      <c r="G40" s="524">
        <f t="shared" si="12"/>
        <v>18192.323980556252</v>
      </c>
      <c r="H40" s="491">
        <f t="shared" si="13"/>
        <v>18192.323980556252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112693.18414228986</v>
      </c>
      <c r="E41" s="522">
        <f>IF(+I14&lt;F40,I14,D41)</f>
        <v>5931.9285714285716</v>
      </c>
      <c r="F41" s="523">
        <f t="shared" si="11"/>
        <v>106761.25557086129</v>
      </c>
      <c r="G41" s="524">
        <f t="shared" si="12"/>
        <v>17563.512591116632</v>
      </c>
      <c r="H41" s="491">
        <f t="shared" si="13"/>
        <v>17563.512591116632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106761.25557086129</v>
      </c>
      <c r="E42" s="522">
        <f>IF(+I14&lt;F41,I14,D42)</f>
        <v>5931.9285714285716</v>
      </c>
      <c r="F42" s="523">
        <f t="shared" si="11"/>
        <v>100829.32699943273</v>
      </c>
      <c r="G42" s="524">
        <f t="shared" si="12"/>
        <v>16934.70120167702</v>
      </c>
      <c r="H42" s="491">
        <f t="shared" si="13"/>
        <v>16934.70120167702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100829.32699943273</v>
      </c>
      <c r="E43" s="522">
        <f>IF(+I14&lt;F42,I14,D43)</f>
        <v>5931.9285714285716</v>
      </c>
      <c r="F43" s="523">
        <f t="shared" si="11"/>
        <v>94897.398428004162</v>
      </c>
      <c r="G43" s="524">
        <f t="shared" si="12"/>
        <v>16305.889812237401</v>
      </c>
      <c r="H43" s="491">
        <f t="shared" si="13"/>
        <v>16305.889812237401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94897.398428004162</v>
      </c>
      <c r="E44" s="522">
        <f>IF(+I14&lt;F43,I14,D44)</f>
        <v>5931.9285714285716</v>
      </c>
      <c r="F44" s="523">
        <f t="shared" si="11"/>
        <v>88965.469856575597</v>
      </c>
      <c r="G44" s="524">
        <f t="shared" si="12"/>
        <v>15677.078422797786</v>
      </c>
      <c r="H44" s="491">
        <f t="shared" si="13"/>
        <v>15677.078422797786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88965.469856575597</v>
      </c>
      <c r="E45" s="522">
        <f>IF(+I14&lt;F44,I14,D45)</f>
        <v>5931.9285714285716</v>
      </c>
      <c r="F45" s="523">
        <f t="shared" si="11"/>
        <v>83033.541285147032</v>
      </c>
      <c r="G45" s="524">
        <f t="shared" si="12"/>
        <v>15048.26703335817</v>
      </c>
      <c r="H45" s="491">
        <f t="shared" si="13"/>
        <v>15048.26703335817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83033.541285147032</v>
      </c>
      <c r="E46" s="522">
        <f>IF(+I14&lt;F45,I14,D46)</f>
        <v>5931.9285714285716</v>
      </c>
      <c r="F46" s="523">
        <f t="shared" si="11"/>
        <v>77101.612713718467</v>
      </c>
      <c r="G46" s="524">
        <f t="shared" si="12"/>
        <v>14419.455643918554</v>
      </c>
      <c r="H46" s="491">
        <f t="shared" si="13"/>
        <v>14419.455643918554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77101.612713718467</v>
      </c>
      <c r="E47" s="522">
        <f>IF(+I14&lt;F46,I14,D47)</f>
        <v>5931.9285714285716</v>
      </c>
      <c r="F47" s="523">
        <f t="shared" si="11"/>
        <v>71169.684142289902</v>
      </c>
      <c r="G47" s="524">
        <f t="shared" si="12"/>
        <v>13790.644254478935</v>
      </c>
      <c r="H47" s="491">
        <f t="shared" si="13"/>
        <v>13790.644254478935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71169.684142289902</v>
      </c>
      <c r="E48" s="522">
        <f>IF(+I14&lt;F47,I14,D48)</f>
        <v>5931.9285714285716</v>
      </c>
      <c r="F48" s="523">
        <f t="shared" si="11"/>
        <v>65237.755570861329</v>
      </c>
      <c r="G48" s="524">
        <f t="shared" si="12"/>
        <v>13161.83286503932</v>
      </c>
      <c r="H48" s="491">
        <f t="shared" si="13"/>
        <v>13161.83286503932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65237.755570861329</v>
      </c>
      <c r="E49" s="522">
        <f>IF(+I14&lt;F48,I14,D49)</f>
        <v>5931.9285714285716</v>
      </c>
      <c r="F49" s="523">
        <f t="shared" si="11"/>
        <v>59305.826999432757</v>
      </c>
      <c r="G49" s="524">
        <f t="shared" si="12"/>
        <v>12533.021475599704</v>
      </c>
      <c r="H49" s="491">
        <f t="shared" si="13"/>
        <v>12533.021475599704</v>
      </c>
      <c r="I49" s="511">
        <f t="shared" si="8"/>
        <v>0</v>
      </c>
      <c r="J49" s="511"/>
      <c r="K49" s="525"/>
      <c r="L49" s="514">
        <f t="shared" ref="L49:L72" si="14">IF(K49&lt;&gt;0,+G49-K49,0)</f>
        <v>0</v>
      </c>
      <c r="M49" s="525"/>
      <c r="N49" s="514">
        <f t="shared" ref="N49:N72" si="15">IF(M49&lt;&gt;0,+H49-M49,0)</f>
        <v>0</v>
      </c>
      <c r="O49" s="514">
        <f t="shared" ref="O49:O72" si="16">+N49-L49</f>
        <v>0</v>
      </c>
      <c r="P49" s="272"/>
    </row>
    <row r="50" spans="2:17" ht="12.5">
      <c r="B50" s="195" t="str">
        <f t="shared" ref="B50:B72" si="17">IF(D50=F49,"","IU")</f>
        <v/>
      </c>
      <c r="C50" s="507">
        <f>IF(D11="","-",+C49+1)</f>
        <v>2044</v>
      </c>
      <c r="D50" s="523">
        <f>IF(F49+SUM(E$17:E49)=D$10,F49,D$10-SUM(E$17:E49))</f>
        <v>59305.826999432757</v>
      </c>
      <c r="E50" s="522">
        <f>IF(+I14&lt;F49,I14,D50)</f>
        <v>5931.9285714285716</v>
      </c>
      <c r="F50" s="523">
        <f t="shared" ref="F50:F72" si="18">+D50-E50</f>
        <v>53373.898428004184</v>
      </c>
      <c r="G50" s="524">
        <f t="shared" si="12"/>
        <v>11904.210086160085</v>
      </c>
      <c r="H50" s="491">
        <f t="shared" si="13"/>
        <v>11904.210086160085</v>
      </c>
      <c r="I50" s="511">
        <f t="shared" ref="I50:I72" si="19">H50-G50</f>
        <v>0</v>
      </c>
      <c r="J50" s="511"/>
      <c r="K50" s="525"/>
      <c r="L50" s="514">
        <f t="shared" si="14"/>
        <v>0</v>
      </c>
      <c r="M50" s="525"/>
      <c r="N50" s="514">
        <f t="shared" si="15"/>
        <v>0</v>
      </c>
      <c r="O50" s="514">
        <f t="shared" si="16"/>
        <v>0</v>
      </c>
      <c r="P50" s="272"/>
    </row>
    <row r="51" spans="2:17" ht="12.5">
      <c r="B51" s="195" t="str">
        <f t="shared" si="17"/>
        <v/>
      </c>
      <c r="C51" s="507">
        <f>IF(D11="","-",+C50+1)</f>
        <v>2045</v>
      </c>
      <c r="D51" s="523">
        <f>IF(F50+SUM(E$17:E50)=D$10,F50,D$10-SUM(E$17:E50))</f>
        <v>53373.898428004184</v>
      </c>
      <c r="E51" s="522">
        <f>IF(+I14&lt;F50,I14,D51)</f>
        <v>5931.9285714285716</v>
      </c>
      <c r="F51" s="523">
        <f t="shared" si="18"/>
        <v>47441.969856575612</v>
      </c>
      <c r="G51" s="524">
        <f t="shared" si="12"/>
        <v>11275.398696720469</v>
      </c>
      <c r="H51" s="491">
        <f t="shared" si="13"/>
        <v>11275.398696720469</v>
      </c>
      <c r="I51" s="511">
        <f t="shared" si="19"/>
        <v>0</v>
      </c>
      <c r="J51" s="511"/>
      <c r="K51" s="525"/>
      <c r="L51" s="514">
        <f t="shared" si="14"/>
        <v>0</v>
      </c>
      <c r="M51" s="525"/>
      <c r="N51" s="514">
        <f t="shared" si="15"/>
        <v>0</v>
      </c>
      <c r="O51" s="514">
        <f t="shared" si="16"/>
        <v>0</v>
      </c>
      <c r="P51" s="272"/>
    </row>
    <row r="52" spans="2:17" ht="12.5">
      <c r="B52" s="195" t="str">
        <f t="shared" si="17"/>
        <v/>
      </c>
      <c r="C52" s="507">
        <f>IF(D11="","-",+C51+1)</f>
        <v>2046</v>
      </c>
      <c r="D52" s="523">
        <f>IF(F51+SUM(E$17:E51)=D$10,F51,D$10-SUM(E$17:E51))</f>
        <v>47441.969856575612</v>
      </c>
      <c r="E52" s="522">
        <f>IF(+I14&lt;F51,I14,D52)</f>
        <v>5931.9285714285716</v>
      </c>
      <c r="F52" s="523">
        <f t="shared" si="18"/>
        <v>41510.041285147039</v>
      </c>
      <c r="G52" s="524">
        <f t="shared" si="12"/>
        <v>10646.587307280852</v>
      </c>
      <c r="H52" s="491">
        <f t="shared" si="13"/>
        <v>10646.587307280852</v>
      </c>
      <c r="I52" s="511">
        <f t="shared" si="19"/>
        <v>0</v>
      </c>
      <c r="J52" s="511"/>
      <c r="K52" s="525"/>
      <c r="L52" s="514">
        <f t="shared" si="14"/>
        <v>0</v>
      </c>
      <c r="M52" s="525"/>
      <c r="N52" s="514">
        <f t="shared" si="15"/>
        <v>0</v>
      </c>
      <c r="O52" s="514">
        <f t="shared" si="16"/>
        <v>0</v>
      </c>
      <c r="P52" s="272"/>
    </row>
    <row r="53" spans="2:17" ht="12.5">
      <c r="B53" s="195" t="str">
        <f t="shared" si="17"/>
        <v/>
      </c>
      <c r="C53" s="507">
        <f>IF(D11="","-",+C52+1)</f>
        <v>2047</v>
      </c>
      <c r="D53" s="523">
        <f>IF(F52+SUM(E$17:E52)=D$10,F52,D$10-SUM(E$17:E52))</f>
        <v>41510.041285147039</v>
      </c>
      <c r="E53" s="522">
        <f>IF(+I14&lt;F52,I14,D53)</f>
        <v>5931.9285714285716</v>
      </c>
      <c r="F53" s="523">
        <f t="shared" si="18"/>
        <v>35578.112713718467</v>
      </c>
      <c r="G53" s="524">
        <f t="shared" si="12"/>
        <v>10017.775917841234</v>
      </c>
      <c r="H53" s="491">
        <f t="shared" si="13"/>
        <v>10017.775917841234</v>
      </c>
      <c r="I53" s="511">
        <f t="shared" si="19"/>
        <v>0</v>
      </c>
      <c r="J53" s="511"/>
      <c r="K53" s="525"/>
      <c r="L53" s="514">
        <f t="shared" si="14"/>
        <v>0</v>
      </c>
      <c r="M53" s="525"/>
      <c r="N53" s="514">
        <f t="shared" si="15"/>
        <v>0</v>
      </c>
      <c r="O53" s="514">
        <f t="shared" si="16"/>
        <v>0</v>
      </c>
      <c r="P53" s="272"/>
    </row>
    <row r="54" spans="2:17" ht="12.5">
      <c r="B54" s="195" t="str">
        <f t="shared" si="17"/>
        <v/>
      </c>
      <c r="C54" s="507">
        <f>IF(D11="","-",+C53+1)</f>
        <v>2048</v>
      </c>
      <c r="D54" s="523">
        <f>IF(F53+SUM(E$17:E53)=D$10,F53,D$10-SUM(E$17:E53))</f>
        <v>35578.112713718467</v>
      </c>
      <c r="E54" s="522">
        <f>IF(+I14&lt;F53,I14,D54)</f>
        <v>5931.9285714285716</v>
      </c>
      <c r="F54" s="523">
        <f t="shared" si="18"/>
        <v>29646.184142289894</v>
      </c>
      <c r="G54" s="524">
        <f t="shared" si="12"/>
        <v>9388.9645284016187</v>
      </c>
      <c r="H54" s="491">
        <f t="shared" si="13"/>
        <v>9388.9645284016187</v>
      </c>
      <c r="I54" s="511">
        <f t="shared" si="19"/>
        <v>0</v>
      </c>
      <c r="J54" s="511"/>
      <c r="K54" s="525"/>
      <c r="L54" s="514">
        <f t="shared" si="14"/>
        <v>0</v>
      </c>
      <c r="M54" s="525"/>
      <c r="N54" s="514">
        <f t="shared" si="15"/>
        <v>0</v>
      </c>
      <c r="O54" s="514">
        <f t="shared" si="16"/>
        <v>0</v>
      </c>
      <c r="P54" s="272"/>
    </row>
    <row r="55" spans="2:17" ht="12.5">
      <c r="B55" s="195" t="str">
        <f t="shared" si="17"/>
        <v/>
      </c>
      <c r="C55" s="507">
        <f>IF(D11="","-",+C54+1)</f>
        <v>2049</v>
      </c>
      <c r="D55" s="523">
        <f>IF(F54+SUM(E$17:E54)=D$10,F54,D$10-SUM(E$17:E54))</f>
        <v>29646.184142289894</v>
      </c>
      <c r="E55" s="522">
        <f>IF(+I14&lt;F54,I14,D55)</f>
        <v>5931.9285714285716</v>
      </c>
      <c r="F55" s="523">
        <f t="shared" si="18"/>
        <v>23714.255570861322</v>
      </c>
      <c r="G55" s="524">
        <f t="shared" ref="G55:G72" si="20">+I$12*((D55+F55)/2)+E55</f>
        <v>8760.1531389620013</v>
      </c>
      <c r="H55" s="491">
        <f t="shared" ref="H55:H72" si="21">+I$13*((D55+F55)/2)+E55</f>
        <v>8760.1531389620013</v>
      </c>
      <c r="I55" s="511">
        <f t="shared" si="19"/>
        <v>0</v>
      </c>
      <c r="J55" s="511"/>
      <c r="K55" s="525"/>
      <c r="L55" s="514">
        <f t="shared" si="14"/>
        <v>0</v>
      </c>
      <c r="M55" s="525"/>
      <c r="N55" s="514">
        <f t="shared" si="15"/>
        <v>0</v>
      </c>
      <c r="O55" s="514">
        <f t="shared" si="16"/>
        <v>0</v>
      </c>
      <c r="P55" s="272"/>
    </row>
    <row r="56" spans="2:17" ht="12.5">
      <c r="B56" s="195" t="str">
        <f t="shared" si="17"/>
        <v/>
      </c>
      <c r="C56" s="507">
        <f>IF(D11="","-",+C55+1)</f>
        <v>2050</v>
      </c>
      <c r="D56" s="523">
        <f>IF(F55+SUM(E$17:E55)=D$10,F55,D$10-SUM(E$17:E55))</f>
        <v>23714.255570861322</v>
      </c>
      <c r="E56" s="522">
        <f>IF(+I14&lt;F55,I14,D56)</f>
        <v>5931.9285714285716</v>
      </c>
      <c r="F56" s="523">
        <f t="shared" si="18"/>
        <v>17782.326999432749</v>
      </c>
      <c r="G56" s="524">
        <f t="shared" si="20"/>
        <v>8131.3417495223839</v>
      </c>
      <c r="H56" s="491">
        <f t="shared" si="21"/>
        <v>8131.3417495223839</v>
      </c>
      <c r="I56" s="511">
        <f t="shared" si="19"/>
        <v>0</v>
      </c>
      <c r="J56" s="511"/>
      <c r="K56" s="525"/>
      <c r="L56" s="514">
        <f t="shared" si="14"/>
        <v>0</v>
      </c>
      <c r="M56" s="525"/>
      <c r="N56" s="514">
        <f t="shared" si="15"/>
        <v>0</v>
      </c>
      <c r="O56" s="514">
        <f t="shared" si="16"/>
        <v>0</v>
      </c>
      <c r="P56" s="272"/>
    </row>
    <row r="57" spans="2:17" ht="12.5">
      <c r="B57" s="195" t="str">
        <f t="shared" si="17"/>
        <v/>
      </c>
      <c r="C57" s="507">
        <f>IF(D11="","-",+C56+1)</f>
        <v>2051</v>
      </c>
      <c r="D57" s="523">
        <f>IF(F56+SUM(E$17:E56)=D$10,F56,D$10-SUM(E$17:E56))</f>
        <v>17782.326999432749</v>
      </c>
      <c r="E57" s="522">
        <f>IF(+I14&lt;F56,I14,D57)</f>
        <v>5931.9285714285716</v>
      </c>
      <c r="F57" s="523">
        <f t="shared" si="18"/>
        <v>11850.398428004177</v>
      </c>
      <c r="G57" s="524">
        <f t="shared" si="20"/>
        <v>7502.5303600827665</v>
      </c>
      <c r="H57" s="491">
        <f t="shared" si="21"/>
        <v>7502.5303600827665</v>
      </c>
      <c r="I57" s="511">
        <f t="shared" si="19"/>
        <v>0</v>
      </c>
      <c r="J57" s="511"/>
      <c r="K57" s="525"/>
      <c r="L57" s="514">
        <f t="shared" si="14"/>
        <v>0</v>
      </c>
      <c r="M57" s="525"/>
      <c r="N57" s="514">
        <f t="shared" si="15"/>
        <v>0</v>
      </c>
      <c r="O57" s="514">
        <f t="shared" si="16"/>
        <v>0</v>
      </c>
      <c r="P57" s="272"/>
    </row>
    <row r="58" spans="2:17" ht="12.5">
      <c r="B58" s="195" t="str">
        <f t="shared" si="17"/>
        <v/>
      </c>
      <c r="C58" s="507">
        <f>IF(D11="","-",+C57+1)</f>
        <v>2052</v>
      </c>
      <c r="D58" s="523">
        <f>IF(F57+SUM(E$17:E57)=D$10,F57,D$10-SUM(E$17:E57))</f>
        <v>11850.398428004177</v>
      </c>
      <c r="E58" s="522">
        <f>IF(+I14&lt;F57,I14,D58)</f>
        <v>5931.9285714285716</v>
      </c>
      <c r="F58" s="523">
        <f t="shared" si="18"/>
        <v>5918.4698565756053</v>
      </c>
      <c r="G58" s="524">
        <f t="shared" si="20"/>
        <v>6873.71897064315</v>
      </c>
      <c r="H58" s="491">
        <f t="shared" si="21"/>
        <v>6873.71897064315</v>
      </c>
      <c r="I58" s="511">
        <f t="shared" si="19"/>
        <v>0</v>
      </c>
      <c r="J58" s="511"/>
      <c r="K58" s="525"/>
      <c r="L58" s="514">
        <f t="shared" si="14"/>
        <v>0</v>
      </c>
      <c r="M58" s="525"/>
      <c r="N58" s="514">
        <f t="shared" si="15"/>
        <v>0</v>
      </c>
      <c r="O58" s="514">
        <f t="shared" si="16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7"/>
        <v/>
      </c>
      <c r="C59" s="507">
        <f>IF(D11="","-",+C58+1)</f>
        <v>2053</v>
      </c>
      <c r="D59" s="523">
        <f>IF(F58+SUM(E$17:E58)=D$10,F58,D$10-SUM(E$17:E58))</f>
        <v>5918.4698565756053</v>
      </c>
      <c r="E59" s="522">
        <f>IF(+I14&lt;F58,I14,D59)</f>
        <v>5918.4698565756053</v>
      </c>
      <c r="F59" s="523">
        <f t="shared" si="18"/>
        <v>0</v>
      </c>
      <c r="G59" s="524">
        <f t="shared" si="20"/>
        <v>6232.1622088229906</v>
      </c>
      <c r="H59" s="491">
        <f t="shared" si="21"/>
        <v>6232.1622088229906</v>
      </c>
      <c r="I59" s="511">
        <f t="shared" si="19"/>
        <v>0</v>
      </c>
      <c r="J59" s="511"/>
      <c r="K59" s="525"/>
      <c r="L59" s="514">
        <f t="shared" si="14"/>
        <v>0</v>
      </c>
      <c r="M59" s="525"/>
      <c r="N59" s="514">
        <f t="shared" si="15"/>
        <v>0</v>
      </c>
      <c r="O59" s="514">
        <f t="shared" si="16"/>
        <v>0</v>
      </c>
      <c r="P59" s="272"/>
    </row>
    <row r="60" spans="2:17" ht="12.5">
      <c r="B60" s="195" t="str">
        <f t="shared" si="17"/>
        <v/>
      </c>
      <c r="C60" s="507">
        <f>IF(D11="","-",+C59+1)</f>
        <v>2054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0"/>
        <v>0</v>
      </c>
      <c r="H60" s="491">
        <f t="shared" si="21"/>
        <v>0</v>
      </c>
      <c r="I60" s="511">
        <f t="shared" si="19"/>
        <v>0</v>
      </c>
      <c r="J60" s="511"/>
      <c r="K60" s="525"/>
      <c r="L60" s="514">
        <f t="shared" si="14"/>
        <v>0</v>
      </c>
      <c r="M60" s="525"/>
      <c r="N60" s="514">
        <f t="shared" si="15"/>
        <v>0</v>
      </c>
      <c r="O60" s="514">
        <f t="shared" si="16"/>
        <v>0</v>
      </c>
      <c r="P60" s="272"/>
    </row>
    <row r="61" spans="2:17" ht="12.5">
      <c r="B61" s="195" t="str">
        <f t="shared" si="17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0"/>
        <v>0</v>
      </c>
      <c r="H61" s="491">
        <f t="shared" si="21"/>
        <v>0</v>
      </c>
      <c r="I61" s="511">
        <f t="shared" si="19"/>
        <v>0</v>
      </c>
      <c r="J61" s="511"/>
      <c r="K61" s="525"/>
      <c r="L61" s="514">
        <f t="shared" si="14"/>
        <v>0</v>
      </c>
      <c r="M61" s="525"/>
      <c r="N61" s="514">
        <f t="shared" si="15"/>
        <v>0</v>
      </c>
      <c r="O61" s="514">
        <f t="shared" si="16"/>
        <v>0</v>
      </c>
      <c r="P61" s="272"/>
    </row>
    <row r="62" spans="2:17" ht="12.5">
      <c r="B62" s="195" t="str">
        <f t="shared" si="17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0"/>
        <v>0</v>
      </c>
      <c r="H62" s="491">
        <f t="shared" si="21"/>
        <v>0</v>
      </c>
      <c r="I62" s="511">
        <f t="shared" si="19"/>
        <v>0</v>
      </c>
      <c r="J62" s="511"/>
      <c r="K62" s="525"/>
      <c r="L62" s="514">
        <f t="shared" si="14"/>
        <v>0</v>
      </c>
      <c r="M62" s="525"/>
      <c r="N62" s="514">
        <f t="shared" si="15"/>
        <v>0</v>
      </c>
      <c r="O62" s="514">
        <f t="shared" si="16"/>
        <v>0</v>
      </c>
      <c r="P62" s="272"/>
    </row>
    <row r="63" spans="2:17" ht="12.5">
      <c r="B63" s="195" t="str">
        <f t="shared" si="17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0"/>
        <v>0</v>
      </c>
      <c r="H63" s="491">
        <f t="shared" si="21"/>
        <v>0</v>
      </c>
      <c r="I63" s="511">
        <f t="shared" si="19"/>
        <v>0</v>
      </c>
      <c r="J63" s="511"/>
      <c r="K63" s="525"/>
      <c r="L63" s="514">
        <f t="shared" si="14"/>
        <v>0</v>
      </c>
      <c r="M63" s="525"/>
      <c r="N63" s="514">
        <f t="shared" si="15"/>
        <v>0</v>
      </c>
      <c r="O63" s="514">
        <f t="shared" si="16"/>
        <v>0</v>
      </c>
      <c r="P63" s="272"/>
    </row>
    <row r="64" spans="2:17" ht="12.5">
      <c r="B64" s="195" t="str">
        <f t="shared" si="17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0"/>
        <v>0</v>
      </c>
      <c r="H64" s="491">
        <f t="shared" si="21"/>
        <v>0</v>
      </c>
      <c r="I64" s="511">
        <f t="shared" si="19"/>
        <v>0</v>
      </c>
      <c r="J64" s="511"/>
      <c r="K64" s="525"/>
      <c r="L64" s="514">
        <f t="shared" si="14"/>
        <v>0</v>
      </c>
      <c r="M64" s="525"/>
      <c r="N64" s="514">
        <f t="shared" si="15"/>
        <v>0</v>
      </c>
      <c r="O64" s="514">
        <f t="shared" si="16"/>
        <v>0</v>
      </c>
      <c r="P64" s="272"/>
    </row>
    <row r="65" spans="1:16" ht="12.5">
      <c r="B65" s="195" t="str">
        <f t="shared" si="17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0"/>
        <v>0</v>
      </c>
      <c r="H65" s="491">
        <f t="shared" si="21"/>
        <v>0</v>
      </c>
      <c r="I65" s="511">
        <f t="shared" si="19"/>
        <v>0</v>
      </c>
      <c r="J65" s="511"/>
      <c r="K65" s="525"/>
      <c r="L65" s="514">
        <f t="shared" si="14"/>
        <v>0</v>
      </c>
      <c r="M65" s="525"/>
      <c r="N65" s="514">
        <f t="shared" si="15"/>
        <v>0</v>
      </c>
      <c r="O65" s="514">
        <f t="shared" si="16"/>
        <v>0</v>
      </c>
      <c r="P65" s="272"/>
    </row>
    <row r="66" spans="1:16" ht="12.5">
      <c r="B66" s="195" t="str">
        <f t="shared" si="17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0"/>
        <v>0</v>
      </c>
      <c r="H66" s="491">
        <f t="shared" si="21"/>
        <v>0</v>
      </c>
      <c r="I66" s="511">
        <f t="shared" si="19"/>
        <v>0</v>
      </c>
      <c r="J66" s="511"/>
      <c r="K66" s="525"/>
      <c r="L66" s="514">
        <f t="shared" si="14"/>
        <v>0</v>
      </c>
      <c r="M66" s="525"/>
      <c r="N66" s="514">
        <f t="shared" si="15"/>
        <v>0</v>
      </c>
      <c r="O66" s="514">
        <f t="shared" si="16"/>
        <v>0</v>
      </c>
      <c r="P66" s="272"/>
    </row>
    <row r="67" spans="1:16" ht="12.5">
      <c r="B67" s="195" t="str">
        <f t="shared" si="17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0"/>
        <v>0</v>
      </c>
      <c r="H67" s="491">
        <f t="shared" si="21"/>
        <v>0</v>
      </c>
      <c r="I67" s="511">
        <f t="shared" si="19"/>
        <v>0</v>
      </c>
      <c r="J67" s="511"/>
      <c r="K67" s="525"/>
      <c r="L67" s="514">
        <f t="shared" si="14"/>
        <v>0</v>
      </c>
      <c r="M67" s="525"/>
      <c r="N67" s="514">
        <f t="shared" si="15"/>
        <v>0</v>
      </c>
      <c r="O67" s="514">
        <f t="shared" si="16"/>
        <v>0</v>
      </c>
      <c r="P67" s="272"/>
    </row>
    <row r="68" spans="1:16" ht="12.5">
      <c r="B68" s="195" t="str">
        <f t="shared" si="17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0"/>
        <v>0</v>
      </c>
      <c r="H68" s="491">
        <f t="shared" si="21"/>
        <v>0</v>
      </c>
      <c r="I68" s="511">
        <f t="shared" si="19"/>
        <v>0</v>
      </c>
      <c r="J68" s="511"/>
      <c r="K68" s="525"/>
      <c r="L68" s="514">
        <f t="shared" si="14"/>
        <v>0</v>
      </c>
      <c r="M68" s="525"/>
      <c r="N68" s="514">
        <f t="shared" si="15"/>
        <v>0</v>
      </c>
      <c r="O68" s="514">
        <f t="shared" si="16"/>
        <v>0</v>
      </c>
      <c r="P68" s="272"/>
    </row>
    <row r="69" spans="1:16" ht="12.5">
      <c r="B69" s="195" t="str">
        <f t="shared" si="17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0"/>
        <v>0</v>
      </c>
      <c r="H69" s="491">
        <f t="shared" si="21"/>
        <v>0</v>
      </c>
      <c r="I69" s="511">
        <f t="shared" si="19"/>
        <v>0</v>
      </c>
      <c r="J69" s="511"/>
      <c r="K69" s="525"/>
      <c r="L69" s="514">
        <f t="shared" si="14"/>
        <v>0</v>
      </c>
      <c r="M69" s="525"/>
      <c r="N69" s="514">
        <f t="shared" si="15"/>
        <v>0</v>
      </c>
      <c r="O69" s="514">
        <f t="shared" si="16"/>
        <v>0</v>
      </c>
      <c r="P69" s="272"/>
    </row>
    <row r="70" spans="1:16" ht="12.5">
      <c r="B70" s="195" t="str">
        <f t="shared" si="17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0"/>
        <v>0</v>
      </c>
      <c r="H70" s="491">
        <f t="shared" si="21"/>
        <v>0</v>
      </c>
      <c r="I70" s="511">
        <f t="shared" si="19"/>
        <v>0</v>
      </c>
      <c r="J70" s="511"/>
      <c r="K70" s="525"/>
      <c r="L70" s="514">
        <f t="shared" si="14"/>
        <v>0</v>
      </c>
      <c r="M70" s="525"/>
      <c r="N70" s="514">
        <f t="shared" si="15"/>
        <v>0</v>
      </c>
      <c r="O70" s="514">
        <f t="shared" si="16"/>
        <v>0</v>
      </c>
      <c r="P70" s="272"/>
    </row>
    <row r="71" spans="1:16" ht="12.5">
      <c r="B71" s="195" t="str">
        <f t="shared" si="17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0"/>
        <v>0</v>
      </c>
      <c r="H71" s="491">
        <f t="shared" si="21"/>
        <v>0</v>
      </c>
      <c r="I71" s="511">
        <f t="shared" si="19"/>
        <v>0</v>
      </c>
      <c r="J71" s="511"/>
      <c r="K71" s="525"/>
      <c r="L71" s="514">
        <f t="shared" si="14"/>
        <v>0</v>
      </c>
      <c r="M71" s="525"/>
      <c r="N71" s="514">
        <f t="shared" si="15"/>
        <v>0</v>
      </c>
      <c r="O71" s="514">
        <f t="shared" si="16"/>
        <v>0</v>
      </c>
      <c r="P71" s="272"/>
    </row>
    <row r="72" spans="1:16" ht="13" thickBot="1">
      <c r="B72" s="195" t="str">
        <f t="shared" si="17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0"/>
        <v>0</v>
      </c>
      <c r="H72" s="471">
        <f t="shared" si="21"/>
        <v>0</v>
      </c>
      <c r="I72" s="531">
        <f t="shared" si="19"/>
        <v>0</v>
      </c>
      <c r="J72" s="511"/>
      <c r="K72" s="532"/>
      <c r="L72" s="533">
        <f t="shared" si="14"/>
        <v>0</v>
      </c>
      <c r="M72" s="532"/>
      <c r="N72" s="533">
        <f t="shared" si="15"/>
        <v>0</v>
      </c>
      <c r="O72" s="533">
        <f t="shared" si="16"/>
        <v>0</v>
      </c>
      <c r="P72" s="272"/>
    </row>
    <row r="73" spans="1:16" ht="12.5">
      <c r="C73" s="374" t="s">
        <v>78</v>
      </c>
      <c r="D73" s="375"/>
      <c r="E73" s="375">
        <f>SUM(E17:E72)</f>
        <v>249141.00000000006</v>
      </c>
      <c r="F73" s="375"/>
      <c r="G73" s="375">
        <f>SUM(G17:G72)</f>
        <v>859481.35740061465</v>
      </c>
      <c r="H73" s="375">
        <f>SUM(H17:H72)</f>
        <v>859481.35740061465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26174.394999763736</v>
      </c>
      <c r="N87" s="546">
        <f>IF(J92&lt;D11,0,VLOOKUP(J92,C17:O72,11))</f>
        <v>26174.394999763736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27404.660198025118</v>
      </c>
      <c r="N88" s="550">
        <f>IF(J92&lt;D11,0,VLOOKUP(J92,C99:P154,7))</f>
        <v>27404.660198025118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1230.2651982613825</v>
      </c>
      <c r="N89" s="555">
        <f>+N88-N87</f>
        <v>1230.2651982613825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5793.9767441860467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22">+I99-H99</f>
        <v>0</v>
      </c>
      <c r="K99" s="514"/>
      <c r="L99" s="512">
        <f t="shared" ref="L99:L104" si="23">H99</f>
        <v>21475.853068363114</v>
      </c>
      <c r="M99" s="597">
        <f t="shared" ref="M99:M130" si="24">IF(L99&lt;&gt;0,+H99-L99,0)</f>
        <v>0</v>
      </c>
      <c r="N99" s="512">
        <f t="shared" ref="N99:N104" si="25">I99</f>
        <v>21475.853068363114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22"/>
        <v>0</v>
      </c>
      <c r="K100" s="514"/>
      <c r="L100" s="518">
        <f t="shared" si="23"/>
        <v>41721.09968063391</v>
      </c>
      <c r="M100" s="519">
        <f t="shared" si="24"/>
        <v>0</v>
      </c>
      <c r="N100" s="518">
        <f t="shared" si="25"/>
        <v>41721.09968063391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si="28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23"/>
        <v>38033.557147693406</v>
      </c>
      <c r="M101" s="519">
        <f t="shared" ref="M101:M106" si="29">IF(L101&lt;&gt;0,+H101-L101,0)</f>
        <v>0</v>
      </c>
      <c r="N101" s="518">
        <f t="shared" si="25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23"/>
        <v>37377.170497097119</v>
      </c>
      <c r="M102" s="519">
        <f t="shared" si="29"/>
        <v>0</v>
      </c>
      <c r="N102" s="518">
        <f t="shared" si="25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22"/>
        <v>0</v>
      </c>
      <c r="K103" s="514"/>
      <c r="L103" s="518">
        <f t="shared" si="23"/>
        <v>35634.384288114808</v>
      </c>
      <c r="M103" s="519">
        <f t="shared" si="29"/>
        <v>0</v>
      </c>
      <c r="N103" s="518">
        <f t="shared" si="25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22"/>
        <v>0</v>
      </c>
      <c r="K104" s="514"/>
      <c r="L104" s="518">
        <f t="shared" si="23"/>
        <v>33665.888954411937</v>
      </c>
      <c r="M104" s="519">
        <f t="shared" si="29"/>
        <v>0</v>
      </c>
      <c r="N104" s="518">
        <f t="shared" si="25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22"/>
        <v>0</v>
      </c>
      <c r="K105" s="514"/>
      <c r="L105" s="518">
        <f>H105</f>
        <v>31888.846157126722</v>
      </c>
      <c r="M105" s="519">
        <f t="shared" si="29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22"/>
        <v>0</v>
      </c>
      <c r="K106" s="514"/>
      <c r="L106" s="518">
        <f>H106</f>
        <v>27871.857013447705</v>
      </c>
      <c r="M106" s="519">
        <f t="shared" si="29"/>
        <v>0</v>
      </c>
      <c r="N106" s="518">
        <f>I106</f>
        <v>27871.857013447705</v>
      </c>
      <c r="O106" s="514">
        <f t="shared" si="26"/>
        <v>0</v>
      </c>
      <c r="P106" s="514">
        <f t="shared" si="27"/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2019</v>
      </c>
      <c r="D107" s="374">
        <f>IF(F106+SUM(E$99:E106)=D$92,F106,D$92-SUM(E$99:E106))</f>
        <v>204789.48754152819</v>
      </c>
      <c r="E107" s="522">
        <f>IF(+J96&lt;F106,J96,D107)</f>
        <v>5793.9767441860467</v>
      </c>
      <c r="F107" s="523">
        <f t="shared" ref="F107:F131" si="30">+D107-E107</f>
        <v>198995.51079734214</v>
      </c>
      <c r="G107" s="523">
        <f t="shared" ref="G107:G130" si="31">+(F107+D107)/2</f>
        <v>201892.49916943518</v>
      </c>
      <c r="H107" s="526">
        <f t="shared" ref="H107:H130" si="32">+J$94*G107+E107</f>
        <v>27404.660198025118</v>
      </c>
      <c r="I107" s="577">
        <f t="shared" ref="I107:I130" si="33">+J$95*G107+E107</f>
        <v>27404.660198025118</v>
      </c>
      <c r="J107" s="514">
        <f t="shared" si="22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2020</v>
      </c>
      <c r="D108" s="374">
        <f>IF(F107+SUM(E$99:E107)=D$92,F107,D$92-SUM(E$99:E107))</f>
        <v>198995.51079734214</v>
      </c>
      <c r="E108" s="522">
        <f>IF(+J96&lt;F107,J96,D108)</f>
        <v>5793.9767441860467</v>
      </c>
      <c r="F108" s="523">
        <f t="shared" si="30"/>
        <v>193201.53405315609</v>
      </c>
      <c r="G108" s="523">
        <f t="shared" si="31"/>
        <v>196098.5224252491</v>
      </c>
      <c r="H108" s="526">
        <f t="shared" si="32"/>
        <v>26784.469760675449</v>
      </c>
      <c r="I108" s="577">
        <f t="shared" si="33"/>
        <v>26784.469760675449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2021</v>
      </c>
      <c r="D109" s="374">
        <f>IF(F108+SUM(E$99:E108)=D$92,F108,D$92-SUM(E$99:E108))</f>
        <v>193201.53405315609</v>
      </c>
      <c r="E109" s="522">
        <f>IF(+J96&lt;F108,J96,D109)</f>
        <v>5793.9767441860467</v>
      </c>
      <c r="F109" s="523">
        <f t="shared" si="30"/>
        <v>187407.55730897005</v>
      </c>
      <c r="G109" s="523">
        <f t="shared" si="31"/>
        <v>190304.54568106309</v>
      </c>
      <c r="H109" s="526">
        <f t="shared" si="32"/>
        <v>26164.27932332578</v>
      </c>
      <c r="I109" s="577">
        <f t="shared" si="33"/>
        <v>26164.27932332578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2022</v>
      </c>
      <c r="D110" s="374">
        <f>IF(F109+SUM(E$99:E109)=D$92,F109,D$92-SUM(E$99:E109))</f>
        <v>187407.55730897005</v>
      </c>
      <c r="E110" s="522">
        <f>IF(+J96&lt;F109,J96,D110)</f>
        <v>5793.9767441860467</v>
      </c>
      <c r="F110" s="523">
        <f t="shared" si="30"/>
        <v>181613.580564784</v>
      </c>
      <c r="G110" s="523">
        <f t="shared" si="31"/>
        <v>184510.56893687701</v>
      </c>
      <c r="H110" s="526">
        <f t="shared" si="32"/>
        <v>25544.088885976107</v>
      </c>
      <c r="I110" s="577">
        <f t="shared" si="33"/>
        <v>25544.088885976107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2023</v>
      </c>
      <c r="D111" s="374">
        <f>IF(F110+SUM(E$99:E110)=D$92,F110,D$92-SUM(E$99:E110))</f>
        <v>181613.580564784</v>
      </c>
      <c r="E111" s="522">
        <f>IF(+J96&lt;F110,J96,D111)</f>
        <v>5793.9767441860467</v>
      </c>
      <c r="F111" s="523">
        <f t="shared" si="30"/>
        <v>175819.60382059796</v>
      </c>
      <c r="G111" s="523">
        <f t="shared" si="31"/>
        <v>178716.59219269099</v>
      </c>
      <c r="H111" s="526">
        <f t="shared" si="32"/>
        <v>24923.898448626442</v>
      </c>
      <c r="I111" s="577">
        <f t="shared" si="33"/>
        <v>24923.898448626442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2024</v>
      </c>
      <c r="D112" s="374">
        <f>IF(F111+SUM(E$99:E111)=D$92,F111,D$92-SUM(E$99:E111))</f>
        <v>175819.60382059796</v>
      </c>
      <c r="E112" s="522">
        <f>IF(+J96&lt;F111,J96,D112)</f>
        <v>5793.9767441860467</v>
      </c>
      <c r="F112" s="523">
        <f t="shared" si="30"/>
        <v>170025.62707641191</v>
      </c>
      <c r="G112" s="523">
        <f t="shared" si="31"/>
        <v>172922.61544850492</v>
      </c>
      <c r="H112" s="526">
        <f t="shared" si="32"/>
        <v>24303.708011276769</v>
      </c>
      <c r="I112" s="577">
        <f t="shared" si="33"/>
        <v>24303.708011276769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2025</v>
      </c>
      <c r="D113" s="374">
        <f>IF(F112+SUM(E$99:E112)=D$92,F112,D$92-SUM(E$99:E112))</f>
        <v>170025.62707641191</v>
      </c>
      <c r="E113" s="522">
        <f>IF(+J96&lt;F112,J96,D113)</f>
        <v>5793.9767441860467</v>
      </c>
      <c r="F113" s="523">
        <f t="shared" si="30"/>
        <v>164231.65033222586</v>
      </c>
      <c r="G113" s="523">
        <f t="shared" si="31"/>
        <v>167128.6387043189</v>
      </c>
      <c r="H113" s="526">
        <f t="shared" si="32"/>
        <v>23683.517573927104</v>
      </c>
      <c r="I113" s="577">
        <f t="shared" si="33"/>
        <v>23683.517573927104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2026</v>
      </c>
      <c r="D114" s="374">
        <f>IF(F113+SUM(E$99:E113)=D$92,F113,D$92-SUM(E$99:E113))</f>
        <v>164231.65033222586</v>
      </c>
      <c r="E114" s="522">
        <f>IF(+J96&lt;F113,J96,D114)</f>
        <v>5793.9767441860467</v>
      </c>
      <c r="F114" s="523">
        <f t="shared" si="30"/>
        <v>158437.67358803982</v>
      </c>
      <c r="G114" s="523">
        <f t="shared" si="31"/>
        <v>161334.66196013283</v>
      </c>
      <c r="H114" s="526">
        <f t="shared" si="32"/>
        <v>23063.327136577431</v>
      </c>
      <c r="I114" s="577">
        <f t="shared" si="33"/>
        <v>23063.327136577431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2027</v>
      </c>
      <c r="D115" s="374">
        <f>IF(F114+SUM(E$99:E114)=D$92,F114,D$92-SUM(E$99:E114))</f>
        <v>158437.67358803982</v>
      </c>
      <c r="E115" s="522">
        <f>IF(+J96&lt;F114,J96,D115)</f>
        <v>5793.9767441860467</v>
      </c>
      <c r="F115" s="523">
        <f t="shared" si="30"/>
        <v>152643.69684385377</v>
      </c>
      <c r="G115" s="523">
        <f t="shared" si="31"/>
        <v>155540.68521594681</v>
      </c>
      <c r="H115" s="526">
        <f t="shared" si="32"/>
        <v>22443.136699227765</v>
      </c>
      <c r="I115" s="577">
        <f t="shared" si="33"/>
        <v>22443.136699227765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2028</v>
      </c>
      <c r="D116" s="374">
        <f>IF(F115+SUM(E$99:E115)=D$92,F115,D$92-SUM(E$99:E115))</f>
        <v>152643.69684385377</v>
      </c>
      <c r="E116" s="522">
        <f>IF(+J96&lt;F115,J96,D116)</f>
        <v>5793.9767441860467</v>
      </c>
      <c r="F116" s="523">
        <f t="shared" si="30"/>
        <v>146849.72009966773</v>
      </c>
      <c r="G116" s="523">
        <f t="shared" si="31"/>
        <v>149746.70847176074</v>
      </c>
      <c r="H116" s="526">
        <f t="shared" si="32"/>
        <v>21822.946261878093</v>
      </c>
      <c r="I116" s="577">
        <f t="shared" si="33"/>
        <v>21822.946261878093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2029</v>
      </c>
      <c r="D117" s="374">
        <f>IF(F116+SUM(E$99:E116)=D$92,F116,D$92-SUM(E$99:E116))</f>
        <v>146849.72009966773</v>
      </c>
      <c r="E117" s="522">
        <f>IF(+J96&lt;F116,J96,D117)</f>
        <v>5793.9767441860467</v>
      </c>
      <c r="F117" s="523">
        <f t="shared" si="30"/>
        <v>141055.74335548168</v>
      </c>
      <c r="G117" s="523">
        <f t="shared" si="31"/>
        <v>143952.73172757472</v>
      </c>
      <c r="H117" s="526">
        <f t="shared" si="32"/>
        <v>21202.755824528427</v>
      </c>
      <c r="I117" s="577">
        <f t="shared" si="33"/>
        <v>21202.755824528427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2030</v>
      </c>
      <c r="D118" s="374">
        <f>IF(F117+SUM(E$99:E117)=D$92,F117,D$92-SUM(E$99:E117))</f>
        <v>141055.74335548168</v>
      </c>
      <c r="E118" s="522">
        <f>IF(+J96&lt;F117,J96,D118)</f>
        <v>5793.9767441860467</v>
      </c>
      <c r="F118" s="523">
        <f t="shared" si="30"/>
        <v>135261.76661129564</v>
      </c>
      <c r="G118" s="523">
        <f t="shared" si="31"/>
        <v>138158.75498338864</v>
      </c>
      <c r="H118" s="526">
        <f t="shared" si="32"/>
        <v>20582.565387178754</v>
      </c>
      <c r="I118" s="577">
        <f t="shared" si="33"/>
        <v>20582.565387178754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2031</v>
      </c>
      <c r="D119" s="374">
        <f>IF(F118+SUM(E$99:E118)=D$92,F118,D$92-SUM(E$99:E118))</f>
        <v>135261.76661129564</v>
      </c>
      <c r="E119" s="522">
        <f>IF(+J96&lt;F118,J96,D119)</f>
        <v>5793.9767441860467</v>
      </c>
      <c r="F119" s="523">
        <f t="shared" si="30"/>
        <v>129467.78986710959</v>
      </c>
      <c r="G119" s="523">
        <f t="shared" si="31"/>
        <v>132364.77823920263</v>
      </c>
      <c r="H119" s="526">
        <f t="shared" si="32"/>
        <v>19962.374949829089</v>
      </c>
      <c r="I119" s="577">
        <f t="shared" si="33"/>
        <v>19962.374949829089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2032</v>
      </c>
      <c r="D120" s="374">
        <f>IF(F119+SUM(E$99:E119)=D$92,F119,D$92-SUM(E$99:E119))</f>
        <v>129467.78986710959</v>
      </c>
      <c r="E120" s="522">
        <f>IF(+J96&lt;F119,J96,D120)</f>
        <v>5793.9767441860467</v>
      </c>
      <c r="F120" s="523">
        <f t="shared" si="30"/>
        <v>123673.81312292354</v>
      </c>
      <c r="G120" s="523">
        <f t="shared" si="31"/>
        <v>126570.80149501657</v>
      </c>
      <c r="H120" s="526">
        <f t="shared" si="32"/>
        <v>19342.184512479416</v>
      </c>
      <c r="I120" s="577">
        <f t="shared" si="33"/>
        <v>19342.184512479416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2033</v>
      </c>
      <c r="D121" s="374">
        <f>IF(F120+SUM(E$99:E120)=D$92,F120,D$92-SUM(E$99:E120))</f>
        <v>123673.81312292354</v>
      </c>
      <c r="E121" s="522">
        <f>IF(+J96&lt;F120,J96,D121)</f>
        <v>5793.9767441860467</v>
      </c>
      <c r="F121" s="523">
        <f t="shared" si="30"/>
        <v>117879.8363787375</v>
      </c>
      <c r="G121" s="523">
        <f t="shared" si="31"/>
        <v>120776.82475083052</v>
      </c>
      <c r="H121" s="526">
        <f t="shared" si="32"/>
        <v>18721.994075129747</v>
      </c>
      <c r="I121" s="577">
        <f t="shared" si="33"/>
        <v>18721.994075129747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2034</v>
      </c>
      <c r="D122" s="374">
        <f>IF(F121+SUM(E$99:E121)=D$92,F121,D$92-SUM(E$99:E121))</f>
        <v>117879.8363787375</v>
      </c>
      <c r="E122" s="522">
        <f>IF(+J96&lt;F121,J96,D122)</f>
        <v>5793.9767441860467</v>
      </c>
      <c r="F122" s="523">
        <f t="shared" si="30"/>
        <v>112085.85963455145</v>
      </c>
      <c r="G122" s="523">
        <f t="shared" si="31"/>
        <v>114982.84800664448</v>
      </c>
      <c r="H122" s="526">
        <f t="shared" si="32"/>
        <v>18101.803637780078</v>
      </c>
      <c r="I122" s="577">
        <f t="shared" si="33"/>
        <v>18101.803637780078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2035</v>
      </c>
      <c r="D123" s="374">
        <f>IF(F122+SUM(E$99:E122)=D$92,F122,D$92-SUM(E$99:E122))</f>
        <v>112085.85963455145</v>
      </c>
      <c r="E123" s="522">
        <f>IF(+J96&lt;F122,J96,D123)</f>
        <v>5793.9767441860467</v>
      </c>
      <c r="F123" s="523">
        <f t="shared" si="30"/>
        <v>106291.88289036541</v>
      </c>
      <c r="G123" s="523">
        <f t="shared" si="31"/>
        <v>109188.87126245843</v>
      </c>
      <c r="H123" s="526">
        <f t="shared" si="32"/>
        <v>17481.613200430409</v>
      </c>
      <c r="I123" s="577">
        <f t="shared" si="33"/>
        <v>17481.613200430409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2036</v>
      </c>
      <c r="D124" s="374">
        <f>IF(F123+SUM(E$99:E123)=D$92,F123,D$92-SUM(E$99:E123))</f>
        <v>106291.88289036541</v>
      </c>
      <c r="E124" s="522">
        <f>IF(+J96&lt;F123,J96,D124)</f>
        <v>5793.9767441860467</v>
      </c>
      <c r="F124" s="523">
        <f t="shared" si="30"/>
        <v>100497.90614617936</v>
      </c>
      <c r="G124" s="523">
        <f t="shared" si="31"/>
        <v>103394.89451827238</v>
      </c>
      <c r="H124" s="526">
        <f t="shared" si="32"/>
        <v>16861.42276308074</v>
      </c>
      <c r="I124" s="577">
        <f t="shared" si="33"/>
        <v>16861.42276308074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2037</v>
      </c>
      <c r="D125" s="374">
        <f>IF(F124+SUM(E$99:E124)=D$92,F124,D$92-SUM(E$99:E124))</f>
        <v>100497.90614617936</v>
      </c>
      <c r="E125" s="522">
        <f>IF(+J96&lt;F124,J96,D125)</f>
        <v>5793.9767441860467</v>
      </c>
      <c r="F125" s="523">
        <f t="shared" si="30"/>
        <v>94703.929401993315</v>
      </c>
      <c r="G125" s="523">
        <f t="shared" si="31"/>
        <v>97600.917774086338</v>
      </c>
      <c r="H125" s="526">
        <f t="shared" si="32"/>
        <v>16241.232325731071</v>
      </c>
      <c r="I125" s="577">
        <f t="shared" si="33"/>
        <v>16241.232325731071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2038</v>
      </c>
      <c r="D126" s="374">
        <f>IF(F125+SUM(E$99:E125)=D$92,F125,D$92-SUM(E$99:E125))</f>
        <v>94703.929401993315</v>
      </c>
      <c r="E126" s="522">
        <f>IF(+J96&lt;F125,J96,D126)</f>
        <v>5793.9767441860467</v>
      </c>
      <c r="F126" s="523">
        <f t="shared" si="30"/>
        <v>88909.952657807269</v>
      </c>
      <c r="G126" s="523">
        <f t="shared" si="31"/>
        <v>91806.941029900292</v>
      </c>
      <c r="H126" s="526">
        <f t="shared" si="32"/>
        <v>15621.041888381402</v>
      </c>
      <c r="I126" s="577">
        <f t="shared" si="33"/>
        <v>15621.041888381402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2039</v>
      </c>
      <c r="D127" s="374">
        <f>IF(F126+SUM(E$99:E126)=D$92,F126,D$92-SUM(E$99:E126))</f>
        <v>88909.952657807269</v>
      </c>
      <c r="E127" s="522">
        <f>IF(+J96&lt;F126,J96,D127)</f>
        <v>5793.9767441860467</v>
      </c>
      <c r="F127" s="523">
        <f t="shared" si="30"/>
        <v>83115.975913621223</v>
      </c>
      <c r="G127" s="523">
        <f t="shared" si="31"/>
        <v>86012.964285714246</v>
      </c>
      <c r="H127" s="526">
        <f t="shared" si="32"/>
        <v>15000.851451031733</v>
      </c>
      <c r="I127" s="577">
        <f t="shared" si="33"/>
        <v>15000.851451031733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2040</v>
      </c>
      <c r="D128" s="374">
        <f>IF(F127+SUM(E$99:E127)=D$92,F127,D$92-SUM(E$99:E127))</f>
        <v>83115.975913621223</v>
      </c>
      <c r="E128" s="522">
        <f>IF(+J96&lt;F127,J96,D128)</f>
        <v>5793.9767441860467</v>
      </c>
      <c r="F128" s="523">
        <f t="shared" si="30"/>
        <v>77321.999169435177</v>
      </c>
      <c r="G128" s="523">
        <f t="shared" si="31"/>
        <v>80218.9875415282</v>
      </c>
      <c r="H128" s="526">
        <f t="shared" si="32"/>
        <v>14380.66101368206</v>
      </c>
      <c r="I128" s="577">
        <f t="shared" si="33"/>
        <v>14380.66101368206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2041</v>
      </c>
      <c r="D129" s="374">
        <f>IF(F128+SUM(E$99:E128)=D$92,F128,D$92-SUM(E$99:E128))</f>
        <v>77321.999169435177</v>
      </c>
      <c r="E129" s="522">
        <f>IF(+J96&lt;F128,J96,D129)</f>
        <v>5793.9767441860467</v>
      </c>
      <c r="F129" s="523">
        <f t="shared" si="30"/>
        <v>71528.022425249132</v>
      </c>
      <c r="G129" s="523">
        <f t="shared" si="31"/>
        <v>74425.010797342155</v>
      </c>
      <c r="H129" s="526">
        <f t="shared" si="32"/>
        <v>13760.470576332391</v>
      </c>
      <c r="I129" s="577">
        <f t="shared" si="33"/>
        <v>13760.470576332391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2042</v>
      </c>
      <c r="D130" s="374">
        <f>IF(F129+SUM(E$99:E129)=D$92,F129,D$92-SUM(E$99:E129))</f>
        <v>71528.022425249132</v>
      </c>
      <c r="E130" s="522">
        <f>IF(+J96&lt;F129,J96,D130)</f>
        <v>5793.9767441860467</v>
      </c>
      <c r="F130" s="523">
        <f t="shared" si="30"/>
        <v>65734.045681063086</v>
      </c>
      <c r="G130" s="523">
        <f t="shared" si="31"/>
        <v>68631.034053156109</v>
      </c>
      <c r="H130" s="526">
        <f t="shared" si="32"/>
        <v>13140.280138982722</v>
      </c>
      <c r="I130" s="577">
        <f t="shared" si="33"/>
        <v>13140.280138982722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2043</v>
      </c>
      <c r="D131" s="374">
        <f>IF(F130+SUM(E$99:E130)=D$92,F130,D$92-SUM(E$99:E130))</f>
        <v>65734.045681063086</v>
      </c>
      <c r="E131" s="522">
        <f>IF(+J96&lt;F130,J96,D131)</f>
        <v>5793.9767441860467</v>
      </c>
      <c r="F131" s="523">
        <f t="shared" si="30"/>
        <v>59940.06893687704</v>
      </c>
      <c r="G131" s="523">
        <f t="shared" ref="G131:G154" si="34">+(F131+D131)/2</f>
        <v>62837.057308970063</v>
      </c>
      <c r="H131" s="526">
        <f t="shared" ref="H131:H154" si="35">+J$94*G131+E131</f>
        <v>12520.089701633053</v>
      </c>
      <c r="I131" s="577">
        <f t="shared" ref="I131:I154" si="36">+J$95*G131+E131</f>
        <v>12520.089701633053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ref="B132:B154" si="41">IF(D132=F131,"","IU")</f>
        <v/>
      </c>
      <c r="C132" s="507">
        <f>IF(D93="","-",+C131+1)</f>
        <v>2044</v>
      </c>
      <c r="D132" s="374">
        <f>IF(F131+SUM(E$99:E131)=D$92,F131,D$92-SUM(E$99:E131))</f>
        <v>59940.06893687704</v>
      </c>
      <c r="E132" s="522">
        <f>IF(+J96&lt;F131,J96,D132)</f>
        <v>5793.9767441860467</v>
      </c>
      <c r="F132" s="523">
        <f t="shared" ref="F132:F154" si="42">+D132-E132</f>
        <v>54146.092192690994</v>
      </c>
      <c r="G132" s="523">
        <f t="shared" si="34"/>
        <v>57043.080564784017</v>
      </c>
      <c r="H132" s="526">
        <f t="shared" si="35"/>
        <v>11899.899264283384</v>
      </c>
      <c r="I132" s="577">
        <f t="shared" si="36"/>
        <v>11899.899264283384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2045</v>
      </c>
      <c r="D133" s="374">
        <f>IF(F132+SUM(E$99:E132)=D$92,F132,D$92-SUM(E$99:E132))</f>
        <v>54146.092192690994</v>
      </c>
      <c r="E133" s="522">
        <f>IF(+J96&lt;F132,J96,D133)</f>
        <v>5793.9767441860467</v>
      </c>
      <c r="F133" s="523">
        <f t="shared" si="42"/>
        <v>48352.115448504948</v>
      </c>
      <c r="G133" s="523">
        <f t="shared" si="34"/>
        <v>51249.103820597971</v>
      </c>
      <c r="H133" s="526">
        <f t="shared" si="35"/>
        <v>11279.708826933715</v>
      </c>
      <c r="I133" s="577">
        <f t="shared" si="36"/>
        <v>11279.708826933715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2046</v>
      </c>
      <c r="D134" s="374">
        <f>IF(F133+SUM(E$99:E133)=D$92,F133,D$92-SUM(E$99:E133))</f>
        <v>48352.115448504948</v>
      </c>
      <c r="E134" s="522">
        <f>IF(+J96&lt;F133,J96,D134)</f>
        <v>5793.9767441860467</v>
      </c>
      <c r="F134" s="523">
        <f t="shared" si="42"/>
        <v>42558.138704318902</v>
      </c>
      <c r="G134" s="523">
        <f t="shared" si="34"/>
        <v>45455.127076411925</v>
      </c>
      <c r="H134" s="526">
        <f t="shared" si="35"/>
        <v>10659.518389584046</v>
      </c>
      <c r="I134" s="577">
        <f t="shared" si="36"/>
        <v>10659.518389584046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2047</v>
      </c>
      <c r="D135" s="374">
        <f>IF(F134+SUM(E$99:E134)=D$92,F134,D$92-SUM(E$99:E134))</f>
        <v>42558.138704318902</v>
      </c>
      <c r="E135" s="522">
        <f>IF(+J96&lt;F134,J96,D135)</f>
        <v>5793.9767441860467</v>
      </c>
      <c r="F135" s="523">
        <f t="shared" si="42"/>
        <v>36764.161960132857</v>
      </c>
      <c r="G135" s="523">
        <f t="shared" si="34"/>
        <v>39661.15033222588</v>
      </c>
      <c r="H135" s="526">
        <f t="shared" si="35"/>
        <v>10039.327952234376</v>
      </c>
      <c r="I135" s="577">
        <f t="shared" si="36"/>
        <v>10039.327952234376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2048</v>
      </c>
      <c r="D136" s="374">
        <f>IF(F135+SUM(E$99:E135)=D$92,F135,D$92-SUM(E$99:E135))</f>
        <v>36764.161960132857</v>
      </c>
      <c r="E136" s="522">
        <f>IF(+J96&lt;F135,J96,D136)</f>
        <v>5793.9767441860467</v>
      </c>
      <c r="F136" s="523">
        <f t="shared" si="42"/>
        <v>30970.185215946811</v>
      </c>
      <c r="G136" s="523">
        <f t="shared" si="34"/>
        <v>33867.173588039834</v>
      </c>
      <c r="H136" s="526">
        <f t="shared" si="35"/>
        <v>9419.1375148847073</v>
      </c>
      <c r="I136" s="577">
        <f t="shared" si="36"/>
        <v>9419.1375148847073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2049</v>
      </c>
      <c r="D137" s="374">
        <f>IF(F136+SUM(E$99:E136)=D$92,F136,D$92-SUM(E$99:E136))</f>
        <v>30970.185215946811</v>
      </c>
      <c r="E137" s="522">
        <f>IF(+J96&lt;F136,J96,D137)</f>
        <v>5793.9767441860467</v>
      </c>
      <c r="F137" s="523">
        <f t="shared" si="42"/>
        <v>25176.208471760765</v>
      </c>
      <c r="G137" s="523">
        <f t="shared" si="34"/>
        <v>28073.196843853788</v>
      </c>
      <c r="H137" s="526">
        <f t="shared" si="35"/>
        <v>8798.9470775350364</v>
      </c>
      <c r="I137" s="577">
        <f t="shared" si="36"/>
        <v>8798.9470775350364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2050</v>
      </c>
      <c r="D138" s="374">
        <f>IF(F137+SUM(E$99:E137)=D$92,F137,D$92-SUM(E$99:E137))</f>
        <v>25176.208471760765</v>
      </c>
      <c r="E138" s="522">
        <f>IF(+J96&lt;F137,J96,D138)</f>
        <v>5793.9767441860467</v>
      </c>
      <c r="F138" s="523">
        <f t="shared" si="42"/>
        <v>19382.231727574719</v>
      </c>
      <c r="G138" s="523">
        <f t="shared" si="34"/>
        <v>22279.220099667742</v>
      </c>
      <c r="H138" s="526">
        <f t="shared" si="35"/>
        <v>8178.7566401853674</v>
      </c>
      <c r="I138" s="577">
        <f t="shared" si="36"/>
        <v>8178.7566401853674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2051</v>
      </c>
      <c r="D139" s="374">
        <f>IF(F138+SUM(E$99:E138)=D$92,F138,D$92-SUM(E$99:E138))</f>
        <v>19382.231727574719</v>
      </c>
      <c r="E139" s="522">
        <f>IF(+J96&lt;F138,J96,D139)</f>
        <v>5793.9767441860467</v>
      </c>
      <c r="F139" s="523">
        <f t="shared" si="42"/>
        <v>13588.254983388673</v>
      </c>
      <c r="G139" s="523">
        <f t="shared" si="34"/>
        <v>16485.243355481696</v>
      </c>
      <c r="H139" s="526">
        <f t="shared" si="35"/>
        <v>7558.5662028356983</v>
      </c>
      <c r="I139" s="577">
        <f t="shared" si="36"/>
        <v>7558.5662028356983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2052</v>
      </c>
      <c r="D140" s="374">
        <f>IF(F139+SUM(E$99:E139)=D$92,F139,D$92-SUM(E$99:E139))</f>
        <v>13588.254983388673</v>
      </c>
      <c r="E140" s="522">
        <f>IF(+J96&lt;F139,J96,D140)</f>
        <v>5793.9767441860467</v>
      </c>
      <c r="F140" s="523">
        <f t="shared" si="42"/>
        <v>7794.2782392026265</v>
      </c>
      <c r="G140" s="523">
        <f t="shared" si="34"/>
        <v>10691.26661129565</v>
      </c>
      <c r="H140" s="526">
        <f t="shared" si="35"/>
        <v>6938.3757654860292</v>
      </c>
      <c r="I140" s="577">
        <f t="shared" si="36"/>
        <v>6938.3757654860292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2053</v>
      </c>
      <c r="D141" s="374">
        <f>IF(F140+SUM(E$99:E140)=D$92,F140,D$92-SUM(E$99:E140))</f>
        <v>7794.2782392026265</v>
      </c>
      <c r="E141" s="522">
        <f>IF(+J96&lt;F140,J96,D141)</f>
        <v>5793.9767441860467</v>
      </c>
      <c r="F141" s="523">
        <f t="shared" si="42"/>
        <v>2000.3014950165798</v>
      </c>
      <c r="G141" s="523">
        <f t="shared" si="34"/>
        <v>4897.2898671096027</v>
      </c>
      <c r="H141" s="526">
        <f t="shared" si="35"/>
        <v>6318.1853281363592</v>
      </c>
      <c r="I141" s="577">
        <f t="shared" si="36"/>
        <v>6318.1853281363592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2054</v>
      </c>
      <c r="D142" s="374">
        <f>IF(F141+SUM(E$99:E141)=D$92,F141,D$92-SUM(E$99:E141))</f>
        <v>2000.3014950165798</v>
      </c>
      <c r="E142" s="522">
        <f>IF(+J96&lt;F141,J96,D142)</f>
        <v>2000.3014950165798</v>
      </c>
      <c r="F142" s="523">
        <f t="shared" si="42"/>
        <v>0</v>
      </c>
      <c r="G142" s="523">
        <f t="shared" si="34"/>
        <v>1000.1507475082899</v>
      </c>
      <c r="H142" s="526">
        <f t="shared" si="35"/>
        <v>2107.3581776543188</v>
      </c>
      <c r="I142" s="577">
        <f t="shared" si="36"/>
        <v>2107.3581776543188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34"/>
        <v>0</v>
      </c>
      <c r="H154" s="530">
        <f t="shared" si="35"/>
        <v>0</v>
      </c>
      <c r="I154" s="579">
        <f t="shared" si="36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249140.99999999997</v>
      </c>
      <c r="F155" s="375"/>
      <c r="G155" s="375"/>
      <c r="H155" s="375">
        <f>SUM(H99:H154)</f>
        <v>859925.81169236905</v>
      </c>
      <c r="I155" s="375">
        <f>SUM(I99:I154)</f>
        <v>859925.81169236905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7"/>
  <sheetViews>
    <sheetView topLeftCell="G115" zoomScale="70" zoomScaleNormal="70" zoomScaleSheetLayoutView="70" workbookViewId="0">
      <selection activeCell="R128" sqref="R12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0.7265625" style="183" customWidth="1"/>
    <col min="4" max="9" width="17.7265625" style="183" customWidth="1"/>
    <col min="10" max="10" width="17.7265625" style="183" bestFit="1" customWidth="1"/>
    <col min="11" max="11" width="2.1796875" style="183" customWidth="1"/>
    <col min="12" max="15" width="17.7265625" style="183" customWidth="1"/>
    <col min="16" max="16" width="19.54296875" style="183" customWidth="1"/>
    <col min="17" max="17" width="2.1796875" style="183" customWidth="1"/>
    <col min="18" max="18" width="16.453125" style="183" customWidth="1"/>
    <col min="19" max="19" width="52.453125" style="183" customWidth="1"/>
    <col min="20" max="16384" width="8.7265625" style="183"/>
  </cols>
  <sheetData>
    <row r="1" spans="1:19" ht="17.5">
      <c r="A1" s="679" t="str">
        <f>SWE.WS.F.BPU.ATRR.Projected!A1</f>
        <v xml:space="preserve">AEP West SPP Member Companies 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Q1" s="233"/>
      <c r="R1" s="233"/>
    </row>
    <row r="2" spans="1:19" ht="17.5">
      <c r="A2" s="679" t="str">
        <f>SWE.WS.F.BPU.ATRR.Projected!A2</f>
        <v>2021 Cost of Service Formula Rate Projected on 2020 FF1 Balances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Q2" s="267" t="s">
        <v>111</v>
      </c>
      <c r="R2" s="233"/>
    </row>
    <row r="3" spans="1:19" ht="18">
      <c r="A3" s="682" t="s">
        <v>126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  <c r="Q3" s="233"/>
      <c r="R3" s="233"/>
    </row>
    <row r="4" spans="1:19" ht="17.5">
      <c r="A4" s="681" t="str">
        <f>"Based on a Carrying Charge Derived from ""Trued-Up"" "&amp;M16&amp;" Data"</f>
        <v>Based on a Carrying Charge Derived from "Trued-Up" 2019 Data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Q4" s="233"/>
      <c r="R4" s="233"/>
    </row>
    <row r="5" spans="1:19" ht="18">
      <c r="A5" s="686" t="str">
        <f>SWE.WS.F.BPU.ATRR.Projected!A5</f>
        <v>SOUTHWESTERN ELECTRIC POWER COMPANY</v>
      </c>
      <c r="B5" s="687"/>
      <c r="C5" s="687"/>
      <c r="D5" s="687"/>
      <c r="E5" s="687"/>
      <c r="F5" s="687"/>
      <c r="G5" s="687"/>
      <c r="H5" s="687"/>
      <c r="I5" s="687"/>
      <c r="J5" s="687"/>
      <c r="K5" s="687"/>
      <c r="N5" s="249"/>
      <c r="Q5" s="233"/>
      <c r="R5" s="233"/>
    </row>
    <row r="6" spans="1:19" ht="20">
      <c r="A6" s="401"/>
      <c r="C6" s="332"/>
      <c r="D6" s="195"/>
      <c r="I6" s="247"/>
      <c r="K6" s="233"/>
      <c r="Q6" s="233"/>
      <c r="R6" s="233"/>
    </row>
    <row r="7" spans="1:19" ht="12.5">
      <c r="D7" s="195"/>
      <c r="I7" s="247"/>
      <c r="K7" s="233"/>
      <c r="Q7" s="233"/>
      <c r="R7" s="233"/>
    </row>
    <row r="8" spans="1:19" ht="17.5">
      <c r="B8" s="273" t="s">
        <v>0</v>
      </c>
      <c r="C8" s="676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7"/>
      <c r="E8" s="677"/>
      <c r="F8" s="677"/>
      <c r="G8" s="677"/>
      <c r="H8" s="677"/>
      <c r="I8" s="677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 ht="12.5">
      <c r="D11" s="195"/>
      <c r="I11" s="247"/>
      <c r="K11" s="233"/>
      <c r="Q11" s="233"/>
      <c r="R11" s="233"/>
    </row>
    <row r="12" spans="1:19" ht="12.5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 ht="13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 ht="12.5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 ht="12.5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2019</v>
      </c>
      <c r="N16" s="233"/>
      <c r="O16" s="233"/>
      <c r="P16" s="302"/>
      <c r="Q16" s="283"/>
      <c r="R16" s="272"/>
      <c r="S16" s="269"/>
    </row>
    <row r="17" spans="3:19" ht="12.5">
      <c r="C17" s="289" t="s">
        <v>8</v>
      </c>
      <c r="D17" s="290">
        <f>R107</f>
        <v>0.52437882397838453</v>
      </c>
      <c r="E17" s="291">
        <f>R108</f>
        <v>4.1852231011841851E-2</v>
      </c>
      <c r="F17" s="409">
        <f>E17*D17</f>
        <v>2.1946423678861304E-2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77320357.685329109</v>
      </c>
      <c r="O17" s="411">
        <f>SUM('S.001:S.xyz - blank'!N87)</f>
        <v>77320357.685329109</v>
      </c>
      <c r="P17" s="412">
        <f>+O17-N17</f>
        <v>0</v>
      </c>
      <c r="Q17" s="294"/>
      <c r="R17" s="272"/>
      <c r="S17" s="269"/>
    </row>
    <row r="18" spans="3:19" ht="13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83506627.431942239</v>
      </c>
      <c r="O18" s="413">
        <f>SUM('S.001:S.xyz - blank'!N88)</f>
        <v>83506627.431942239</v>
      </c>
      <c r="P18" s="308">
        <f>+O18-N18</f>
        <v>0</v>
      </c>
      <c r="Q18" s="300"/>
      <c r="R18" s="272"/>
      <c r="S18" s="269"/>
    </row>
    <row r="19" spans="3:19" ht="12.5">
      <c r="C19" s="303" t="s">
        <v>13</v>
      </c>
      <c r="D19" s="290">
        <f>R111</f>
        <v>0.47562117602161547</v>
      </c>
      <c r="E19" s="291">
        <f>+F14</f>
        <v>0.105</v>
      </c>
      <c r="F19" s="414">
        <f>E19*D19</f>
        <v>4.9940223482269619E-2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2019</v>
      </c>
      <c r="N19" s="415">
        <f>ROUND(N18-N17,0)</f>
        <v>6186270</v>
      </c>
      <c r="O19" s="415">
        <f>+O18-O17</f>
        <v>6186269.74661313</v>
      </c>
      <c r="P19" s="416">
        <f>+P18-P17</f>
        <v>0</v>
      </c>
      <c r="Q19" s="300"/>
      <c r="R19" s="272"/>
      <c r="S19" s="269"/>
    </row>
    <row r="20" spans="3:19" ht="12.5">
      <c r="C20" s="277"/>
      <c r="D20" s="278"/>
      <c r="E20" s="309" t="s">
        <v>15</v>
      </c>
      <c r="F20" s="409">
        <f>SUM(F17:F19)</f>
        <v>7.1886647161130926E-2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 ht="13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 ht="12.5">
      <c r="C24" s="277" t="str">
        <f>S112</f>
        <v xml:space="preserve">   Rate Base  (TCOS, ln 63)</v>
      </c>
      <c r="D24" s="278"/>
      <c r="E24" s="315">
        <f>R112</f>
        <v>1095951729.5611482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 ht="12.5">
      <c r="C25" s="283" t="s">
        <v>18</v>
      </c>
      <c r="D25" s="280"/>
      <c r="E25" s="317">
        <f>F20</f>
        <v>7.1886647161130926E-2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 ht="12.5">
      <c r="C26" s="318" t="s">
        <v>19</v>
      </c>
      <c r="D26" s="318"/>
      <c r="E26" s="299">
        <f>E24*E25</f>
        <v>78784295.288593441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 ht="12.5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 ht="12.5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 ht="12.5">
      <c r="C30" s="283" t="s">
        <v>20</v>
      </c>
      <c r="D30" s="309"/>
      <c r="E30" s="323">
        <f>E26</f>
        <v>78784295.288593441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 ht="12.5">
      <c r="C31" s="277" t="str">
        <f>S113</f>
        <v xml:space="preserve">   Tax Rate  (TCOS, ln 99)</v>
      </c>
      <c r="D31" s="309"/>
      <c r="E31" s="324">
        <f>R113</f>
        <v>0.24823600000000001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 ht="12.5">
      <c r="C32" s="283" t="s">
        <v>21</v>
      </c>
      <c r="D32" s="270"/>
      <c r="E32" s="285">
        <f>IF(F17&gt;0,($E31/(1-$E31))*(1-$F17/$F20),0)</f>
        <v>0.22939581632339606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 ht="12.5">
      <c r="C33" s="319" t="s">
        <v>22</v>
      </c>
      <c r="D33" s="270"/>
      <c r="E33" s="326">
        <f>E30*E32</f>
        <v>18072787.73119038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.5">
      <c r="C34" s="277" t="str">
        <f>S114</f>
        <v xml:space="preserve">   ITC Adjustment  (TCOS, ln 108)</v>
      </c>
      <c r="D34" s="327"/>
      <c r="E34" s="328">
        <f>R114</f>
        <v>-375580.50436957204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.5">
      <c r="C35" s="334" t="str">
        <f>+S115</f>
        <v xml:space="preserve">   Excess DFIT Adjustment  (TCOS, ln 109)</v>
      </c>
      <c r="D35" s="327"/>
      <c r="E35" s="328">
        <f>R115</f>
        <v>-4208507.98920938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.5">
      <c r="C36" s="334" t="str">
        <f>+S116</f>
        <v xml:space="preserve">   Tax Effect of Permanent and Flow Through Differences (TCOS, ln 110)</v>
      </c>
      <c r="D36" s="327"/>
      <c r="E36" s="328">
        <f>R116</f>
        <v>310955.11357287661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.5">
      <c r="C37" s="319" t="s">
        <v>23</v>
      </c>
      <c r="D37" s="327"/>
      <c r="E37" s="328">
        <f>E33+E34+E35+E36</f>
        <v>13799654.351184305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191401163.30329713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 ht="12.5">
      <c r="B45" s="269"/>
      <c r="C45" s="277" t="str">
        <f>S118</f>
        <v xml:space="preserve">   Return  (TCOS, ln 112)</v>
      </c>
      <c r="D45" s="335"/>
      <c r="E45" s="335"/>
      <c r="F45" s="328">
        <f>R118</f>
        <v>78784295.288593441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 ht="12.5">
      <c r="B46" s="269"/>
      <c r="C46" s="277" t="str">
        <f>S119</f>
        <v xml:space="preserve">   Income Taxes  (TCOS, ln 111)</v>
      </c>
      <c r="D46" s="335"/>
      <c r="E46" s="335"/>
      <c r="F46" s="328">
        <f>R119</f>
        <v>13799654.351184305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 ht="12.5">
      <c r="B47" s="269"/>
      <c r="C47" s="277" t="str">
        <f>S120</f>
        <v xml:space="preserve">  Gross Margin Taxes  (TCOS, ln 116)</v>
      </c>
      <c r="D47" s="335"/>
      <c r="E47" s="335"/>
      <c r="F47" s="339">
        <f>R120</f>
        <v>77366.909164881174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98739846.754354507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 ht="12.5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 ht="12.5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98739846.754354507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 ht="13">
      <c r="B53" s="269"/>
      <c r="C53" s="283" t="s">
        <v>93</v>
      </c>
      <c r="D53" s="349"/>
      <c r="E53" s="340"/>
      <c r="F53" s="350">
        <f>E26</f>
        <v>78784295.288593441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13799654.351184305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191323796.39413226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166975.47651522615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191490771.87064749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 ht="12.5">
      <c r="B58" s="269"/>
      <c r="C58" s="277" t="str">
        <f>S121</f>
        <v xml:space="preserve">   Less: Depreciation  (TCOS, ln 86)</v>
      </c>
      <c r="D58" s="270"/>
      <c r="E58" s="269"/>
      <c r="F58" s="356">
        <f>R121</f>
        <v>45990852.86707864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145499919.00356886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 ht="12.5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 ht="12.5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191323796.39413226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 ht="12.5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 ht="12.5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0.39634968110566327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 ht="12.5">
      <c r="B65" s="269"/>
      <c r="C65" s="340" t="s">
        <v>30</v>
      </c>
      <c r="D65" s="325"/>
      <c r="E65" s="357"/>
      <c r="F65" s="360">
        <f>+F64*F62</f>
        <v>75831125.688739166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 ht="12.5">
      <c r="B66" s="269"/>
      <c r="C66" s="340" t="str">
        <f>+SWE.WS.F.BPU.ATRR.Projected!C66</f>
        <v xml:space="preserve">       Taxable Percentage of Revenue (22%)</v>
      </c>
      <c r="D66" s="325"/>
      <c r="E66" s="357"/>
      <c r="F66" s="363">
        <f>+SWE.WS.F.BPU.ATRR.Projected!F66</f>
        <v>0.22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 ht="12.5">
      <c r="B67" s="269"/>
      <c r="C67" s="340" t="s">
        <v>31</v>
      </c>
      <c r="D67" s="325"/>
      <c r="E67" s="357"/>
      <c r="F67" s="360">
        <f>+F65*F66</f>
        <v>16682847.651522616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 ht="12.5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 ht="12.5">
      <c r="B69" s="269"/>
      <c r="C69" s="340" t="s">
        <v>33</v>
      </c>
      <c r="D69" s="325"/>
      <c r="E69" s="357"/>
      <c r="F69" s="360">
        <f>+F67*F68</f>
        <v>166828.47651522615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 ht="12.5">
      <c r="B70" s="269"/>
      <c r="C70" s="340" t="s">
        <v>34</v>
      </c>
      <c r="D70" s="325"/>
      <c r="E70" s="357"/>
      <c r="F70" s="364">
        <f>+ROUND((F69*F66*F64)/(1-F68)*F68,0)</f>
        <v>147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 ht="12.5">
      <c r="B71" s="269"/>
      <c r="C71" s="340" t="s">
        <v>35</v>
      </c>
      <c r="D71" s="325"/>
      <c r="E71" s="357"/>
      <c r="F71" s="360">
        <f>+F69+F70</f>
        <v>166975.47651522615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 ht="12.5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 ht="12.5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 ht="12.5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1358460089.5052361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4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191490771.87064749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0.14096164719891788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 ht="12.5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145499919.00356886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0.10710650988396817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 ht="12.5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0.10704054654206167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 ht="12.5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6.5963341906491446E-5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 ht="12.5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1870409555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2061458796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3931868351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 ht="12.5">
      <c r="B89" s="269"/>
      <c r="C89" s="340" t="str">
        <f>+S127</f>
        <v>Transmission Plant Average Balance for 2019</v>
      </c>
      <c r="D89" s="325"/>
      <c r="E89" s="191"/>
      <c r="F89" s="351">
        <f>+F88/2</f>
        <v>1965934175.5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 ht="12.5">
      <c r="B90" s="269"/>
      <c r="C90" s="277" t="str">
        <f>S128</f>
        <v>Annual Depreciation Expense  (True-Up TCOS,  ln 86)</v>
      </c>
      <c r="D90" s="325"/>
      <c r="E90" s="357"/>
      <c r="F90" s="351">
        <f>R128</f>
        <v>45990852.86707864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2.339389255257323E-2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42.746199579770412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43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 ht="12.5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 ht="12.5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 ht="12.5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 ht="13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 ht="12.5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 ht="13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 ht="12.5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 ht="13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 ht="12.5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 ht="12.5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2019</v>
      </c>
      <c r="S104" s="434" t="s">
        <v>82</v>
      </c>
    </row>
    <row r="105" spans="3:19" ht="12.5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434</v>
      </c>
    </row>
    <row r="106" spans="3:19" ht="12.5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 ht="12.5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0.52437882397838453</v>
      </c>
      <c r="S107" s="385" t="s">
        <v>98</v>
      </c>
    </row>
    <row r="108" spans="3:19" ht="12.5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4.1852231011841851E-2</v>
      </c>
      <c r="S108" s="385" t="s">
        <v>99</v>
      </c>
    </row>
    <row r="109" spans="3:19" ht="12.5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 ht="12.5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 ht="12.5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0.47562117602161547</v>
      </c>
      <c r="S111" s="387" t="s">
        <v>102</v>
      </c>
    </row>
    <row r="112" spans="3:19" ht="12.5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1095951729.5611482</v>
      </c>
      <c r="S112" s="439" t="s">
        <v>449</v>
      </c>
    </row>
    <row r="113" spans="3:19" ht="12.5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0.24823600000000001</v>
      </c>
      <c r="S113" s="441" t="s">
        <v>450</v>
      </c>
    </row>
    <row r="114" spans="3:19" ht="12.5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-375580.50436957204</v>
      </c>
      <c r="S114" s="441" t="s">
        <v>451</v>
      </c>
    </row>
    <row r="115" spans="3:19" ht="12.5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-4208507.98920938</v>
      </c>
      <c r="S115" s="442" t="s">
        <v>436</v>
      </c>
    </row>
    <row r="116" spans="3:19" ht="12.5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310955.11357287661</v>
      </c>
      <c r="S116" s="442" t="s">
        <v>437</v>
      </c>
    </row>
    <row r="117" spans="3:19" ht="12.5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191401163.30329713</v>
      </c>
      <c r="S117" s="441" t="s">
        <v>452</v>
      </c>
    </row>
    <row r="118" spans="3:19" ht="12.5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78784295.288593441</v>
      </c>
      <c r="S118" s="441" t="s">
        <v>453</v>
      </c>
    </row>
    <row r="119" spans="3:19" ht="12.5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13799654.351184305</v>
      </c>
      <c r="S119" s="441" t="s">
        <v>454</v>
      </c>
    </row>
    <row r="120" spans="3:19" ht="12.5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77366.909164881174</v>
      </c>
      <c r="S120" s="441" t="s">
        <v>455</v>
      </c>
    </row>
    <row r="121" spans="3:19" ht="12.5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45990852.86707864</v>
      </c>
      <c r="S121" s="441" t="s">
        <v>456</v>
      </c>
    </row>
    <row r="122" spans="3:19" ht="12.5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0.39634968110566327</v>
      </c>
      <c r="S122" s="441" t="s">
        <v>105</v>
      </c>
    </row>
    <row r="123" spans="3:19" ht="12.5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1358460089.5052361</v>
      </c>
      <c r="S123" s="441" t="s">
        <v>438</v>
      </c>
    </row>
    <row r="124" spans="3:19" ht="12.5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0.10704054654206167</v>
      </c>
      <c r="S124" s="443" t="s">
        <v>439</v>
      </c>
    </row>
    <row r="125" spans="3:19" ht="12.5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1870409555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69"/>
      <c r="O126" s="269"/>
      <c r="P126" s="269"/>
      <c r="Q126" s="272"/>
      <c r="R126" s="445">
        <v>2061458796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69"/>
      <c r="O127" s="269"/>
      <c r="P127" s="269"/>
      <c r="Q127" s="272"/>
      <c r="R127" s="445">
        <v>1956557443.6153846</v>
      </c>
      <c r="S127" s="395" t="s">
        <v>447</v>
      </c>
    </row>
    <row r="128" spans="3:19" ht="13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45990852.86707864</v>
      </c>
      <c r="S128" s="397" t="s">
        <v>448</v>
      </c>
    </row>
    <row r="129" spans="3:19" ht="12.5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 ht="13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 ht="12.5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f>+N17</f>
        <v>77320357.685329109</v>
      </c>
      <c r="S132" s="183" t="s">
        <v>121</v>
      </c>
    </row>
    <row r="133" spans="3:19" ht="12.5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f>+O17</f>
        <v>77320357.685329109</v>
      </c>
      <c r="S133" s="183" t="s">
        <v>122</v>
      </c>
    </row>
    <row r="134" spans="3:19" ht="12.5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f>+N18</f>
        <v>83506627.431942239</v>
      </c>
      <c r="S134" s="183" t="s">
        <v>123</v>
      </c>
    </row>
    <row r="135" spans="3:19" ht="13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f>+O18</f>
        <v>83506627.431942239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view="pageBreakPreview" zoomScale="75" zoomScaleNormal="100" zoomScaleSheetLayoutView="75" workbookViewId="0">
      <selection activeCell="B14" sqref="B1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45062.451608216499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45062.451608216499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666" t="s">
        <v>488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10036.119047619048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50633.628430886543</v>
      </c>
      <c r="H23" s="610">
        <v>50633.628430886543</v>
      </c>
      <c r="I23" s="511">
        <f t="shared" si="9"/>
        <v>0</v>
      </c>
      <c r="J23" s="511"/>
      <c r="K23" s="518">
        <f>G23</f>
        <v>50633.628430886543</v>
      </c>
      <c r="L23" s="519">
        <f t="shared" si="6"/>
        <v>0</v>
      </c>
      <c r="M23" s="518">
        <f>H23</f>
        <v>50633.628430886543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9802.7209302325573</v>
      </c>
      <c r="F24" s="608">
        <v>345721.89379574859</v>
      </c>
      <c r="G24" s="609">
        <v>44709.254787961065</v>
      </c>
      <c r="H24" s="610">
        <v>44709.254787961065</v>
      </c>
      <c r="I24" s="511">
        <f t="shared" si="9"/>
        <v>0</v>
      </c>
      <c r="J24" s="511"/>
      <c r="K24" s="518">
        <f>G24</f>
        <v>44709.254787961065</v>
      </c>
      <c r="L24" s="519">
        <f t="shared" ref="L24" si="10">IF(K24&lt;&gt;0,+G24-K24,0)</f>
        <v>0</v>
      </c>
      <c r="M24" s="518">
        <f>H24</f>
        <v>44709.254787961065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53506.019946953806</v>
      </c>
      <c r="H25" s="610">
        <v>53506.019946953806</v>
      </c>
      <c r="I25" s="511">
        <f t="shared" si="9"/>
        <v>0</v>
      </c>
      <c r="J25" s="511"/>
      <c r="K25" s="518">
        <f>G25</f>
        <v>53506.019946953806</v>
      </c>
      <c r="L25" s="519">
        <f t="shared" ref="L25" si="11">IF(K25&lt;&gt;0,+G25-K25,0)</f>
        <v>0</v>
      </c>
      <c r="M25" s="518">
        <f>H25</f>
        <v>53506.019946953806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335440.99135672417</v>
      </c>
      <c r="E26" s="522">
        <f>IF(+I14&lt;F25,I14,D26)</f>
        <v>10036.119047619048</v>
      </c>
      <c r="F26" s="523">
        <f t="shared" ref="F26:F49" si="12">+D26-E26</f>
        <v>325404.87230910512</v>
      </c>
      <c r="G26" s="524">
        <f t="shared" ref="G26:G53" si="13">+I$12*((D26+F26)/2)+E26</f>
        <v>45062.451608216499</v>
      </c>
      <c r="H26" s="491">
        <f t="shared" ref="H26:H53" si="14">+I$13*((D26+F26)/2)+E26</f>
        <v>45062.451608216499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325404.87230910512</v>
      </c>
      <c r="E27" s="522">
        <f>IF(+I14&lt;F26,I14,D27)</f>
        <v>10036.119047619048</v>
      </c>
      <c r="F27" s="523">
        <f t="shared" si="12"/>
        <v>315368.75326148607</v>
      </c>
      <c r="G27" s="524">
        <f t="shared" si="13"/>
        <v>43998.577374580047</v>
      </c>
      <c r="H27" s="491">
        <f t="shared" si="14"/>
        <v>43998.577374580047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315368.75326148607</v>
      </c>
      <c r="E28" s="522">
        <f>IF(+I14&lt;F27,I14,D28)</f>
        <v>10036.119047619048</v>
      </c>
      <c r="F28" s="523">
        <f t="shared" si="12"/>
        <v>305332.63421386702</v>
      </c>
      <c r="G28" s="524">
        <f t="shared" si="13"/>
        <v>42934.703140943595</v>
      </c>
      <c r="H28" s="491">
        <f t="shared" si="14"/>
        <v>42934.703140943595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305332.63421386702</v>
      </c>
      <c r="E29" s="522">
        <f>IF(+I14&lt;F28,I14,D29)</f>
        <v>10036.119047619048</v>
      </c>
      <c r="F29" s="523">
        <f t="shared" si="12"/>
        <v>295296.51516624796</v>
      </c>
      <c r="G29" s="524">
        <f t="shared" si="13"/>
        <v>41870.828907307143</v>
      </c>
      <c r="H29" s="491">
        <f t="shared" si="14"/>
        <v>41870.828907307143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295296.51516624796</v>
      </c>
      <c r="E30" s="522">
        <f>IF(+I14&lt;F29,I14,D30)</f>
        <v>10036.119047619048</v>
      </c>
      <c r="F30" s="523">
        <f t="shared" si="12"/>
        <v>285260.39611862891</v>
      </c>
      <c r="G30" s="524">
        <f t="shared" si="13"/>
        <v>40806.954673670691</v>
      </c>
      <c r="H30" s="491">
        <f t="shared" si="14"/>
        <v>40806.954673670691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285260.39611862891</v>
      </c>
      <c r="E31" s="522">
        <f>IF(+I14&lt;F30,I14,D31)</f>
        <v>10036.119047619048</v>
      </c>
      <c r="F31" s="523">
        <f t="shared" si="12"/>
        <v>275224.27707100986</v>
      </c>
      <c r="G31" s="524">
        <f t="shared" si="13"/>
        <v>39743.080440034239</v>
      </c>
      <c r="H31" s="491">
        <f t="shared" si="14"/>
        <v>39743.080440034239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275224.27707100986</v>
      </c>
      <c r="E32" s="522">
        <f>IF(+I14&lt;F31,I14,D32)</f>
        <v>10036.119047619048</v>
      </c>
      <c r="F32" s="523">
        <f t="shared" si="12"/>
        <v>265188.1580233908</v>
      </c>
      <c r="G32" s="524">
        <f t="shared" si="13"/>
        <v>38679.206206397786</v>
      </c>
      <c r="H32" s="491">
        <f t="shared" si="14"/>
        <v>38679.206206397786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265188.1580233908</v>
      </c>
      <c r="E33" s="522">
        <f>IF(+I14&lt;F32,I14,D33)</f>
        <v>10036.119047619048</v>
      </c>
      <c r="F33" s="523">
        <f t="shared" si="12"/>
        <v>255152.03897577175</v>
      </c>
      <c r="G33" s="524">
        <f t="shared" si="13"/>
        <v>37615.331972761334</v>
      </c>
      <c r="H33" s="491">
        <f t="shared" si="14"/>
        <v>37615.331972761334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255152.03897577175</v>
      </c>
      <c r="E34" s="522">
        <f>IF(+I14&lt;F33,I14,D34)</f>
        <v>10036.119047619048</v>
      </c>
      <c r="F34" s="523">
        <f t="shared" si="12"/>
        <v>245115.9199281527</v>
      </c>
      <c r="G34" s="524">
        <f t="shared" si="13"/>
        <v>36551.457739124889</v>
      </c>
      <c r="H34" s="491">
        <f t="shared" si="14"/>
        <v>36551.457739124889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245115.9199281527</v>
      </c>
      <c r="E35" s="522">
        <f>IF(+I14&lt;F34,I14,D35)</f>
        <v>10036.119047619048</v>
      </c>
      <c r="F35" s="523">
        <f t="shared" si="12"/>
        <v>235079.80088053364</v>
      </c>
      <c r="G35" s="524">
        <f t="shared" si="13"/>
        <v>35487.583505488437</v>
      </c>
      <c r="H35" s="491">
        <f t="shared" si="14"/>
        <v>35487.583505488437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235079.80088053364</v>
      </c>
      <c r="E36" s="522">
        <f>IF(+I14&lt;F35,I14,D36)</f>
        <v>10036.119047619048</v>
      </c>
      <c r="F36" s="523">
        <f t="shared" si="12"/>
        <v>225043.68183291459</v>
      </c>
      <c r="G36" s="524">
        <f t="shared" si="13"/>
        <v>34423.709271851985</v>
      </c>
      <c r="H36" s="491">
        <f t="shared" si="14"/>
        <v>34423.709271851985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225043.68183291459</v>
      </c>
      <c r="E37" s="522">
        <f>IF(+I14&lt;F36,I14,D37)</f>
        <v>10036.119047619048</v>
      </c>
      <c r="F37" s="523">
        <f t="shared" si="12"/>
        <v>215007.56278529554</v>
      </c>
      <c r="G37" s="524">
        <f t="shared" si="13"/>
        <v>33359.835038215533</v>
      </c>
      <c r="H37" s="491">
        <f t="shared" si="14"/>
        <v>33359.835038215533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215007.56278529554</v>
      </c>
      <c r="E38" s="522">
        <f>IF(+I14&lt;F37,I14,D38)</f>
        <v>10036.119047619048</v>
      </c>
      <c r="F38" s="523">
        <f t="shared" si="12"/>
        <v>204971.44373767648</v>
      </c>
      <c r="G38" s="524">
        <f t="shared" si="13"/>
        <v>32295.960804579081</v>
      </c>
      <c r="H38" s="491">
        <f t="shared" si="14"/>
        <v>32295.960804579081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204971.44373767648</v>
      </c>
      <c r="E39" s="522">
        <f>IF(+I14&lt;F38,I14,D39)</f>
        <v>10036.119047619048</v>
      </c>
      <c r="F39" s="523">
        <f t="shared" si="12"/>
        <v>194935.32469005743</v>
      </c>
      <c r="G39" s="524">
        <f t="shared" si="13"/>
        <v>31232.086570942629</v>
      </c>
      <c r="H39" s="491">
        <f t="shared" si="14"/>
        <v>31232.086570942629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194935.32469005743</v>
      </c>
      <c r="E40" s="522">
        <f>IF(+I14&lt;F39,I14,D40)</f>
        <v>10036.119047619048</v>
      </c>
      <c r="F40" s="523">
        <f t="shared" si="12"/>
        <v>184899.20564243838</v>
      </c>
      <c r="G40" s="524">
        <f t="shared" si="13"/>
        <v>30168.212337306177</v>
      </c>
      <c r="H40" s="491">
        <f t="shared" si="14"/>
        <v>30168.212337306177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184899.20564243838</v>
      </c>
      <c r="E41" s="522">
        <f>IF(+I14&lt;F40,I14,D41)</f>
        <v>10036.119047619048</v>
      </c>
      <c r="F41" s="523">
        <f t="shared" si="12"/>
        <v>174863.08659481932</v>
      </c>
      <c r="G41" s="524">
        <f t="shared" si="13"/>
        <v>29104.338103669725</v>
      </c>
      <c r="H41" s="491">
        <f t="shared" si="14"/>
        <v>29104.338103669725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174863.08659481932</v>
      </c>
      <c r="E42" s="522">
        <f>IF(+I14&lt;F41,I14,D42)</f>
        <v>10036.119047619048</v>
      </c>
      <c r="F42" s="523">
        <f t="shared" si="12"/>
        <v>164826.96754720027</v>
      </c>
      <c r="G42" s="524">
        <f t="shared" si="13"/>
        <v>28040.463870033273</v>
      </c>
      <c r="H42" s="491">
        <f t="shared" si="14"/>
        <v>28040.463870033273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164826.96754720027</v>
      </c>
      <c r="E43" s="522">
        <f>IF(+I14&lt;F42,I14,D43)</f>
        <v>10036.119047619048</v>
      </c>
      <c r="F43" s="523">
        <f t="shared" si="12"/>
        <v>154790.84849958122</v>
      </c>
      <c r="G43" s="524">
        <f t="shared" si="13"/>
        <v>26976.58963639682</v>
      </c>
      <c r="H43" s="491">
        <f t="shared" si="14"/>
        <v>26976.58963639682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154790.84849958122</v>
      </c>
      <c r="E44" s="522">
        <f>IF(+I14&lt;F43,I14,D44)</f>
        <v>10036.119047619048</v>
      </c>
      <c r="F44" s="523">
        <f t="shared" si="12"/>
        <v>144754.72945196216</v>
      </c>
      <c r="G44" s="524">
        <f t="shared" si="13"/>
        <v>25912.715402760372</v>
      </c>
      <c r="H44" s="491">
        <f t="shared" si="14"/>
        <v>25912.715402760372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144754.72945196216</v>
      </c>
      <c r="E45" s="522">
        <f>IF(+I14&lt;F44,I14,D45)</f>
        <v>10036.119047619048</v>
      </c>
      <c r="F45" s="523">
        <f t="shared" si="12"/>
        <v>134718.61040434311</v>
      </c>
      <c r="G45" s="524">
        <f t="shared" si="13"/>
        <v>24848.84116912392</v>
      </c>
      <c r="H45" s="491">
        <f t="shared" si="14"/>
        <v>24848.84116912392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134718.61040434311</v>
      </c>
      <c r="E46" s="522">
        <f>IF(+I14&lt;F45,I14,D46)</f>
        <v>10036.119047619048</v>
      </c>
      <c r="F46" s="523">
        <f t="shared" si="12"/>
        <v>124682.49135672406</v>
      </c>
      <c r="G46" s="524">
        <f t="shared" si="13"/>
        <v>23784.966935487468</v>
      </c>
      <c r="H46" s="491">
        <f t="shared" si="14"/>
        <v>23784.966935487468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124682.49135672406</v>
      </c>
      <c r="E47" s="522">
        <f>IF(+I14&lt;F46,I14,D47)</f>
        <v>10036.119047619048</v>
      </c>
      <c r="F47" s="523">
        <f t="shared" si="12"/>
        <v>114646.37230910501</v>
      </c>
      <c r="G47" s="524">
        <f t="shared" si="13"/>
        <v>22721.092701851019</v>
      </c>
      <c r="H47" s="491">
        <f t="shared" si="14"/>
        <v>22721.092701851019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114646.37230910501</v>
      </c>
      <c r="E48" s="522">
        <f>IF(+I14&lt;F47,I14,D48)</f>
        <v>10036.119047619048</v>
      </c>
      <c r="F48" s="523">
        <f t="shared" si="12"/>
        <v>104610.25326148595</v>
      </c>
      <c r="G48" s="524">
        <f t="shared" si="13"/>
        <v>21657.218468214567</v>
      </c>
      <c r="H48" s="491">
        <f t="shared" si="14"/>
        <v>21657.218468214567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104610.25326148595</v>
      </c>
      <c r="E49" s="522">
        <f>IF(+I14&lt;F48,I14,D49)</f>
        <v>10036.119047619048</v>
      </c>
      <c r="F49" s="523">
        <f t="shared" si="12"/>
        <v>94574.134213866899</v>
      </c>
      <c r="G49" s="524">
        <f t="shared" si="13"/>
        <v>20593.344234578115</v>
      </c>
      <c r="H49" s="491">
        <f t="shared" si="14"/>
        <v>20593.344234578115</v>
      </c>
      <c r="I49" s="511">
        <f t="shared" si="9"/>
        <v>0</v>
      </c>
      <c r="J49" s="511"/>
      <c r="K49" s="525"/>
      <c r="L49" s="514">
        <f t="shared" ref="L49:L72" si="15">IF(K49&lt;&gt;0,+G49-K49,0)</f>
        <v>0</v>
      </c>
      <c r="M49" s="525"/>
      <c r="N49" s="514">
        <f t="shared" ref="N49:N72" si="16">IF(M49&lt;&gt;0,+H49-M49,0)</f>
        <v>0</v>
      </c>
      <c r="O49" s="514">
        <f t="shared" ref="O49:O72" si="17">+N49-L49</f>
        <v>0</v>
      </c>
      <c r="P49" s="272"/>
    </row>
    <row r="50" spans="2:17" ht="12.5">
      <c r="B50" s="195" t="str">
        <f t="shared" ref="B50:B72" si="18">IF(D50=F49,"","IU")</f>
        <v/>
      </c>
      <c r="C50" s="507">
        <f>IF(D11="","-",+C49+1)</f>
        <v>2045</v>
      </c>
      <c r="D50" s="523">
        <f>IF(F49+SUM(E$17:E49)=D$10,F49,D$10-SUM(E$17:E49))</f>
        <v>94574.134213866899</v>
      </c>
      <c r="E50" s="522">
        <f>IF(+I14&lt;F49,I14,D50)</f>
        <v>10036.119047619048</v>
      </c>
      <c r="F50" s="523">
        <f t="shared" ref="F50:F72" si="19">+D50-E50</f>
        <v>84538.015166247846</v>
      </c>
      <c r="G50" s="524">
        <f t="shared" si="13"/>
        <v>19529.470000941663</v>
      </c>
      <c r="H50" s="491">
        <f t="shared" si="14"/>
        <v>19529.470000941663</v>
      </c>
      <c r="I50" s="511">
        <f t="shared" ref="I50:I72" si="20">H50-G50</f>
        <v>0</v>
      </c>
      <c r="J50" s="511"/>
      <c r="K50" s="525"/>
      <c r="L50" s="514">
        <f t="shared" si="15"/>
        <v>0</v>
      </c>
      <c r="M50" s="525"/>
      <c r="N50" s="514">
        <f t="shared" si="16"/>
        <v>0</v>
      </c>
      <c r="O50" s="514">
        <f t="shared" si="17"/>
        <v>0</v>
      </c>
      <c r="P50" s="272"/>
    </row>
    <row r="51" spans="2:17" ht="12.5">
      <c r="B51" s="195" t="str">
        <f t="shared" si="18"/>
        <v/>
      </c>
      <c r="C51" s="507">
        <f>IF(D11="","-",+C50+1)</f>
        <v>2046</v>
      </c>
      <c r="D51" s="523">
        <f>IF(F50+SUM(E$17:E50)=D$10,F50,D$10-SUM(E$17:E50))</f>
        <v>84538.015166247846</v>
      </c>
      <c r="E51" s="522">
        <f>IF(+I14&lt;F50,I14,D51)</f>
        <v>10036.119047619048</v>
      </c>
      <c r="F51" s="523">
        <f t="shared" si="19"/>
        <v>74501.896118628792</v>
      </c>
      <c r="G51" s="524">
        <f t="shared" si="13"/>
        <v>18465.595767305211</v>
      </c>
      <c r="H51" s="491">
        <f t="shared" si="14"/>
        <v>18465.595767305211</v>
      </c>
      <c r="I51" s="511">
        <f t="shared" si="20"/>
        <v>0</v>
      </c>
      <c r="J51" s="511"/>
      <c r="K51" s="525"/>
      <c r="L51" s="514">
        <f t="shared" si="15"/>
        <v>0</v>
      </c>
      <c r="M51" s="525"/>
      <c r="N51" s="514">
        <f t="shared" si="16"/>
        <v>0</v>
      </c>
      <c r="O51" s="514">
        <f t="shared" si="17"/>
        <v>0</v>
      </c>
      <c r="P51" s="272"/>
    </row>
    <row r="52" spans="2:17" ht="12.5">
      <c r="B52" s="195" t="str">
        <f t="shared" si="18"/>
        <v/>
      </c>
      <c r="C52" s="507">
        <f>IF(D11="","-",+C51+1)</f>
        <v>2047</v>
      </c>
      <c r="D52" s="523">
        <f>IF(F51+SUM(E$17:E51)=D$10,F51,D$10-SUM(E$17:E51))</f>
        <v>74501.896118628792</v>
      </c>
      <c r="E52" s="522">
        <f>IF(+I14&lt;F51,I14,D52)</f>
        <v>10036.119047619048</v>
      </c>
      <c r="F52" s="523">
        <f t="shared" si="19"/>
        <v>64465.777071009747</v>
      </c>
      <c r="G52" s="524">
        <f t="shared" si="13"/>
        <v>17401.721533668759</v>
      </c>
      <c r="H52" s="491">
        <f t="shared" si="14"/>
        <v>17401.721533668759</v>
      </c>
      <c r="I52" s="511">
        <f t="shared" si="20"/>
        <v>0</v>
      </c>
      <c r="J52" s="511"/>
      <c r="K52" s="525"/>
      <c r="L52" s="514">
        <f t="shared" si="15"/>
        <v>0</v>
      </c>
      <c r="M52" s="525"/>
      <c r="N52" s="514">
        <f t="shared" si="16"/>
        <v>0</v>
      </c>
      <c r="O52" s="514">
        <f t="shared" si="17"/>
        <v>0</v>
      </c>
      <c r="P52" s="272"/>
    </row>
    <row r="53" spans="2:17" ht="12.5">
      <c r="B53" s="195" t="str">
        <f t="shared" si="18"/>
        <v/>
      </c>
      <c r="C53" s="507">
        <f>IF(D11="","-",+C52+1)</f>
        <v>2048</v>
      </c>
      <c r="D53" s="523">
        <f>IF(F52+SUM(E$17:E52)=D$10,F52,D$10-SUM(E$17:E52))</f>
        <v>64465.777071009747</v>
      </c>
      <c r="E53" s="522">
        <f>IF(+I14&lt;F52,I14,D53)</f>
        <v>10036.119047619048</v>
      </c>
      <c r="F53" s="523">
        <f t="shared" si="19"/>
        <v>54429.658023390701</v>
      </c>
      <c r="G53" s="524">
        <f t="shared" si="13"/>
        <v>16337.84730003231</v>
      </c>
      <c r="H53" s="491">
        <f t="shared" si="14"/>
        <v>16337.84730003231</v>
      </c>
      <c r="I53" s="511">
        <f t="shared" si="20"/>
        <v>0</v>
      </c>
      <c r="J53" s="511"/>
      <c r="K53" s="525"/>
      <c r="L53" s="514">
        <f t="shared" si="15"/>
        <v>0</v>
      </c>
      <c r="M53" s="525"/>
      <c r="N53" s="514">
        <f t="shared" si="16"/>
        <v>0</v>
      </c>
      <c r="O53" s="514">
        <f t="shared" si="17"/>
        <v>0</v>
      </c>
      <c r="P53" s="272"/>
    </row>
    <row r="54" spans="2:17" ht="12.5">
      <c r="B54" s="195" t="str">
        <f t="shared" si="18"/>
        <v/>
      </c>
      <c r="C54" s="507">
        <f>IF(D11="","-",+C53+1)</f>
        <v>2049</v>
      </c>
      <c r="D54" s="523">
        <f>IF(F53+SUM(E$17:E53)=D$10,F53,D$10-SUM(E$17:E53))</f>
        <v>54429.658023390701</v>
      </c>
      <c r="E54" s="522">
        <f>IF(+I14&lt;F53,I14,D54)</f>
        <v>10036.119047619048</v>
      </c>
      <c r="F54" s="523">
        <f t="shared" si="19"/>
        <v>44393.538975771655</v>
      </c>
      <c r="G54" s="524">
        <f t="shared" ref="G54:G72" si="21">+I$12*((D54+F54)/2)+E54</f>
        <v>15273.973066395858</v>
      </c>
      <c r="H54" s="491">
        <f t="shared" ref="H54:H72" si="22">+I$13*((D54+F54)/2)+E54</f>
        <v>15273.973066395858</v>
      </c>
      <c r="I54" s="511">
        <f t="shared" si="20"/>
        <v>0</v>
      </c>
      <c r="J54" s="511"/>
      <c r="K54" s="525"/>
      <c r="L54" s="514">
        <f t="shared" si="15"/>
        <v>0</v>
      </c>
      <c r="M54" s="525"/>
      <c r="N54" s="514">
        <f t="shared" si="16"/>
        <v>0</v>
      </c>
      <c r="O54" s="514">
        <f t="shared" si="17"/>
        <v>0</v>
      </c>
      <c r="P54" s="272"/>
    </row>
    <row r="55" spans="2:17" ht="12.5">
      <c r="B55" s="195" t="str">
        <f t="shared" si="18"/>
        <v/>
      </c>
      <c r="C55" s="507">
        <f>IF(D11="","-",+C54+1)</f>
        <v>2050</v>
      </c>
      <c r="D55" s="523">
        <f>IF(F54+SUM(E$17:E54)=D$10,F54,D$10-SUM(E$17:E54))</f>
        <v>44393.538975771655</v>
      </c>
      <c r="E55" s="522">
        <f>IF(+I14&lt;F54,I14,D55)</f>
        <v>10036.119047619048</v>
      </c>
      <c r="F55" s="523">
        <f t="shared" si="19"/>
        <v>34357.419928152609</v>
      </c>
      <c r="G55" s="524">
        <f t="shared" si="21"/>
        <v>14210.09883275941</v>
      </c>
      <c r="H55" s="491">
        <f t="shared" si="22"/>
        <v>14210.09883275941</v>
      </c>
      <c r="I55" s="511">
        <f t="shared" si="20"/>
        <v>0</v>
      </c>
      <c r="J55" s="511"/>
      <c r="K55" s="525"/>
      <c r="L55" s="514">
        <f t="shared" si="15"/>
        <v>0</v>
      </c>
      <c r="M55" s="525"/>
      <c r="N55" s="514">
        <f t="shared" si="16"/>
        <v>0</v>
      </c>
      <c r="O55" s="514">
        <f t="shared" si="17"/>
        <v>0</v>
      </c>
      <c r="P55" s="272"/>
    </row>
    <row r="56" spans="2:17" ht="12.5">
      <c r="B56" s="195" t="str">
        <f t="shared" si="18"/>
        <v/>
      </c>
      <c r="C56" s="507">
        <f>IF(D11="","-",+C55+1)</f>
        <v>2051</v>
      </c>
      <c r="D56" s="523">
        <f>IF(F55+SUM(E$17:E55)=D$10,F55,D$10-SUM(E$17:E55))</f>
        <v>34357.419928152609</v>
      </c>
      <c r="E56" s="522">
        <f>IF(+I14&lt;F55,I14,D56)</f>
        <v>10036.119047619048</v>
      </c>
      <c r="F56" s="523">
        <f t="shared" si="19"/>
        <v>24321.300880533563</v>
      </c>
      <c r="G56" s="524">
        <f t="shared" si="21"/>
        <v>13146.224599122957</v>
      </c>
      <c r="H56" s="491">
        <f t="shared" si="22"/>
        <v>13146.224599122957</v>
      </c>
      <c r="I56" s="511">
        <f t="shared" si="20"/>
        <v>0</v>
      </c>
      <c r="J56" s="511"/>
      <c r="K56" s="525"/>
      <c r="L56" s="514">
        <f t="shared" si="15"/>
        <v>0</v>
      </c>
      <c r="M56" s="525"/>
      <c r="N56" s="514">
        <f t="shared" si="16"/>
        <v>0</v>
      </c>
      <c r="O56" s="514">
        <f t="shared" si="17"/>
        <v>0</v>
      </c>
      <c r="P56" s="272"/>
    </row>
    <row r="57" spans="2:17" ht="12.5">
      <c r="B57" s="195" t="str">
        <f t="shared" si="18"/>
        <v/>
      </c>
      <c r="C57" s="507">
        <f>IF(D11="","-",+C56+1)</f>
        <v>2052</v>
      </c>
      <c r="D57" s="523">
        <f>IF(F56+SUM(E$17:E56)=D$10,F56,D$10-SUM(E$17:E56))</f>
        <v>24321.300880533563</v>
      </c>
      <c r="E57" s="522">
        <f>IF(+I14&lt;F56,I14,D57)</f>
        <v>10036.119047619048</v>
      </c>
      <c r="F57" s="523">
        <f t="shared" si="19"/>
        <v>14285.181832914515</v>
      </c>
      <c r="G57" s="524">
        <f t="shared" si="21"/>
        <v>12082.350365486507</v>
      </c>
      <c r="H57" s="491">
        <f t="shared" si="22"/>
        <v>12082.350365486507</v>
      </c>
      <c r="I57" s="511">
        <f t="shared" si="20"/>
        <v>0</v>
      </c>
      <c r="J57" s="511"/>
      <c r="K57" s="525"/>
      <c r="L57" s="514">
        <f t="shared" si="15"/>
        <v>0</v>
      </c>
      <c r="M57" s="525"/>
      <c r="N57" s="514">
        <f t="shared" si="16"/>
        <v>0</v>
      </c>
      <c r="O57" s="514">
        <f t="shared" si="17"/>
        <v>0</v>
      </c>
      <c r="P57" s="272"/>
    </row>
    <row r="58" spans="2:17" ht="12.5">
      <c r="B58" s="195" t="str">
        <f t="shared" si="18"/>
        <v/>
      </c>
      <c r="C58" s="507">
        <f>IF(D11="","-",+C57+1)</f>
        <v>2053</v>
      </c>
      <c r="D58" s="523">
        <f>IF(F57+SUM(E$17:E57)=D$10,F57,D$10-SUM(E$17:E57))</f>
        <v>14285.181832914515</v>
      </c>
      <c r="E58" s="522">
        <f>IF(+I14&lt;F57,I14,D58)</f>
        <v>10036.119047619048</v>
      </c>
      <c r="F58" s="523">
        <f t="shared" si="19"/>
        <v>4249.0627852954676</v>
      </c>
      <c r="G58" s="524">
        <f t="shared" si="21"/>
        <v>11018.476131850055</v>
      </c>
      <c r="H58" s="491">
        <f t="shared" si="22"/>
        <v>11018.476131850055</v>
      </c>
      <c r="I58" s="511">
        <f t="shared" si="20"/>
        <v>0</v>
      </c>
      <c r="J58" s="511"/>
      <c r="K58" s="525"/>
      <c r="L58" s="514">
        <f t="shared" si="15"/>
        <v>0</v>
      </c>
      <c r="M58" s="525"/>
      <c r="N58" s="514">
        <f t="shared" si="16"/>
        <v>0</v>
      </c>
      <c r="O58" s="514">
        <f t="shared" si="1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8"/>
        <v/>
      </c>
      <c r="C59" s="507">
        <f>IF(D11="","-",+C58+1)</f>
        <v>2054</v>
      </c>
      <c r="D59" s="523">
        <f>IF(F58+SUM(E$17:E58)=D$10,F58,D$10-SUM(E$17:E58))</f>
        <v>4249.0627852954676</v>
      </c>
      <c r="E59" s="522">
        <f>IF(+I14&lt;F58,I14,D59)</f>
        <v>4249.0627852954676</v>
      </c>
      <c r="F59" s="523">
        <f t="shared" si="19"/>
        <v>0</v>
      </c>
      <c r="G59" s="524">
        <f t="shared" si="21"/>
        <v>4474.2727690018592</v>
      </c>
      <c r="H59" s="491">
        <f t="shared" si="22"/>
        <v>4474.2727690018592</v>
      </c>
      <c r="I59" s="511">
        <f t="shared" si="20"/>
        <v>0</v>
      </c>
      <c r="J59" s="511"/>
      <c r="K59" s="525"/>
      <c r="L59" s="514">
        <f t="shared" si="15"/>
        <v>0</v>
      </c>
      <c r="M59" s="525"/>
      <c r="N59" s="514">
        <f t="shared" si="16"/>
        <v>0</v>
      </c>
      <c r="O59" s="514">
        <f t="shared" si="17"/>
        <v>0</v>
      </c>
      <c r="P59" s="272"/>
    </row>
    <row r="60" spans="2:17" ht="12.5">
      <c r="B60" s="195" t="str">
        <f t="shared" si="18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21"/>
        <v>0</v>
      </c>
      <c r="H60" s="491">
        <f t="shared" si="22"/>
        <v>0</v>
      </c>
      <c r="I60" s="511">
        <f t="shared" si="20"/>
        <v>0</v>
      </c>
      <c r="J60" s="511"/>
      <c r="K60" s="525"/>
      <c r="L60" s="514">
        <f t="shared" si="15"/>
        <v>0</v>
      </c>
      <c r="M60" s="525"/>
      <c r="N60" s="514">
        <f t="shared" si="16"/>
        <v>0</v>
      </c>
      <c r="O60" s="514">
        <f t="shared" si="17"/>
        <v>0</v>
      </c>
      <c r="P60" s="272"/>
    </row>
    <row r="61" spans="2:17" ht="12.5">
      <c r="B61" s="195" t="str">
        <f t="shared" si="18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5"/>
        <v>0</v>
      </c>
      <c r="M61" s="525"/>
      <c r="N61" s="514">
        <f t="shared" si="16"/>
        <v>0</v>
      </c>
      <c r="O61" s="514">
        <f t="shared" si="17"/>
        <v>0</v>
      </c>
      <c r="P61" s="272"/>
    </row>
    <row r="62" spans="2:17" ht="12.5">
      <c r="B62" s="195" t="str">
        <f t="shared" si="18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5"/>
        <v>0</v>
      </c>
      <c r="M62" s="525"/>
      <c r="N62" s="514">
        <f t="shared" si="16"/>
        <v>0</v>
      </c>
      <c r="O62" s="514">
        <f t="shared" si="17"/>
        <v>0</v>
      </c>
      <c r="P62" s="272"/>
    </row>
    <row r="63" spans="2:17" ht="12.5">
      <c r="B63" s="195" t="str">
        <f t="shared" si="18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5"/>
        <v>0</v>
      </c>
      <c r="M63" s="525"/>
      <c r="N63" s="514">
        <f t="shared" si="16"/>
        <v>0</v>
      </c>
      <c r="O63" s="514">
        <f t="shared" si="17"/>
        <v>0</v>
      </c>
      <c r="P63" s="272"/>
    </row>
    <row r="64" spans="2:17" ht="12.5">
      <c r="B64" s="195" t="str">
        <f t="shared" si="18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5"/>
        <v>0</v>
      </c>
      <c r="M64" s="525"/>
      <c r="N64" s="514">
        <f t="shared" si="16"/>
        <v>0</v>
      </c>
      <c r="O64" s="514">
        <f t="shared" si="17"/>
        <v>0</v>
      </c>
      <c r="P64" s="272"/>
    </row>
    <row r="65" spans="1:16" ht="12.5">
      <c r="B65" s="195" t="str">
        <f t="shared" si="18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5"/>
        <v>0</v>
      </c>
      <c r="M65" s="525"/>
      <c r="N65" s="514">
        <f t="shared" si="16"/>
        <v>0</v>
      </c>
      <c r="O65" s="514">
        <f t="shared" si="17"/>
        <v>0</v>
      </c>
      <c r="P65" s="272"/>
    </row>
    <row r="66" spans="1:16" ht="12.5">
      <c r="B66" s="195" t="str">
        <f t="shared" si="18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5"/>
        <v>0</v>
      </c>
      <c r="M66" s="525"/>
      <c r="N66" s="514">
        <f t="shared" si="16"/>
        <v>0</v>
      </c>
      <c r="O66" s="514">
        <f t="shared" si="17"/>
        <v>0</v>
      </c>
      <c r="P66" s="272"/>
    </row>
    <row r="67" spans="1:16" ht="12.5">
      <c r="B67" s="195" t="str">
        <f t="shared" si="18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5"/>
        <v>0</v>
      </c>
      <c r="M67" s="525"/>
      <c r="N67" s="514">
        <f t="shared" si="16"/>
        <v>0</v>
      </c>
      <c r="O67" s="514">
        <f t="shared" si="17"/>
        <v>0</v>
      </c>
      <c r="P67" s="272"/>
    </row>
    <row r="68" spans="1:16" ht="12.5">
      <c r="B68" s="195" t="str">
        <f t="shared" si="18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5"/>
        <v>0</v>
      </c>
      <c r="M68" s="525"/>
      <c r="N68" s="514">
        <f t="shared" si="16"/>
        <v>0</v>
      </c>
      <c r="O68" s="514">
        <f t="shared" si="17"/>
        <v>0</v>
      </c>
      <c r="P68" s="272"/>
    </row>
    <row r="69" spans="1:16" ht="12.5">
      <c r="B69" s="195" t="str">
        <f t="shared" si="18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5"/>
        <v>0</v>
      </c>
      <c r="M69" s="525"/>
      <c r="N69" s="514">
        <f t="shared" si="16"/>
        <v>0</v>
      </c>
      <c r="O69" s="514">
        <f t="shared" si="17"/>
        <v>0</v>
      </c>
      <c r="P69" s="272"/>
    </row>
    <row r="70" spans="1:16" ht="12.5">
      <c r="B70" s="195" t="str">
        <f t="shared" si="18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5"/>
        <v>0</v>
      </c>
      <c r="M70" s="525"/>
      <c r="N70" s="514">
        <f t="shared" si="16"/>
        <v>0</v>
      </c>
      <c r="O70" s="514">
        <f t="shared" si="17"/>
        <v>0</v>
      </c>
      <c r="P70" s="272"/>
    </row>
    <row r="71" spans="1:16" ht="12.5">
      <c r="B71" s="195" t="str">
        <f t="shared" si="18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5"/>
        <v>0</v>
      </c>
      <c r="M71" s="525"/>
      <c r="N71" s="514">
        <f t="shared" si="16"/>
        <v>0</v>
      </c>
      <c r="O71" s="514">
        <f t="shared" si="17"/>
        <v>0</v>
      </c>
      <c r="P71" s="272"/>
    </row>
    <row r="72" spans="1:16" ht="13" thickBot="1">
      <c r="B72" s="195" t="str">
        <f t="shared" si="18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5"/>
        <v>0</v>
      </c>
      <c r="M72" s="532"/>
      <c r="N72" s="533">
        <f t="shared" si="16"/>
        <v>0</v>
      </c>
      <c r="O72" s="533">
        <f t="shared" si="17"/>
        <v>0</v>
      </c>
      <c r="P72" s="272"/>
    </row>
    <row r="73" spans="1:16" ht="12.5">
      <c r="C73" s="374" t="s">
        <v>78</v>
      </c>
      <c r="D73" s="375"/>
      <c r="E73" s="375">
        <f>SUM(E17:E72)</f>
        <v>421517</v>
      </c>
      <c r="F73" s="375"/>
      <c r="G73" s="375">
        <f>SUM(G17:G72)</f>
        <v>1458646.3389405417</v>
      </c>
      <c r="H73" s="375">
        <f>SUM(H17:H72)</f>
        <v>1458646.3389405417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44709.254787961065</v>
      </c>
      <c r="N87" s="546">
        <f>IF(J92&lt;D11,0,VLOOKUP(J92,C17:O72,11))</f>
        <v>44709.254787961065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47407.209452315969</v>
      </c>
      <c r="N88" s="550">
        <f>IF(J92&lt;D11,0,VLOOKUP(J92,C99:P154,7))</f>
        <v>47407.209452315969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2697.9546643549038</v>
      </c>
      <c r="N89" s="555">
        <f>+N88-N87</f>
        <v>2697.9546643549038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9802.7209302325573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23">+I99-H99</f>
        <v>0</v>
      </c>
      <c r="K99" s="514"/>
      <c r="L99" s="512">
        <f t="shared" ref="L99:L104" si="24">H99</f>
        <v>36381.937261919113</v>
      </c>
      <c r="M99" s="597">
        <f t="shared" ref="M99:M130" si="25">IF(L99&lt;&gt;0,+H99-L99,0)</f>
        <v>0</v>
      </c>
      <c r="N99" s="512">
        <f t="shared" ref="N99:N104" si="26">I99</f>
        <v>36381.937261919113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24"/>
        <v>67031.047857906437</v>
      </c>
      <c r="M100" s="519">
        <f t="shared" ref="M100:M105" si="30">IF(L100&lt;&gt;0,+H100-L100,0)</f>
        <v>0</v>
      </c>
      <c r="N100" s="518">
        <f t="shared" si="26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24"/>
        <v>64560.617511183853</v>
      </c>
      <c r="M101" s="519">
        <f t="shared" si="30"/>
        <v>0</v>
      </c>
      <c r="N101" s="518">
        <f t="shared" si="26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23"/>
        <v>0</v>
      </c>
      <c r="K102" s="514"/>
      <c r="L102" s="518">
        <f t="shared" si="24"/>
        <v>61571.595440980236</v>
      </c>
      <c r="M102" s="519">
        <f t="shared" si="30"/>
        <v>0</v>
      </c>
      <c r="N102" s="518">
        <f t="shared" si="26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23"/>
        <v>0</v>
      </c>
      <c r="K103" s="514"/>
      <c r="L103" s="518">
        <f t="shared" si="24"/>
        <v>58194.234916187183</v>
      </c>
      <c r="M103" s="519">
        <f t="shared" si="30"/>
        <v>0</v>
      </c>
      <c r="N103" s="518">
        <f t="shared" si="26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23"/>
        <v>0</v>
      </c>
      <c r="K104" s="514"/>
      <c r="L104" s="518">
        <f t="shared" si="24"/>
        <v>55134.369370776643</v>
      </c>
      <c r="M104" s="519">
        <f t="shared" si="30"/>
        <v>0</v>
      </c>
      <c r="N104" s="518">
        <f t="shared" si="26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23"/>
        <v>0</v>
      </c>
      <c r="K105" s="514"/>
      <c r="L105" s="518">
        <f t="shared" ref="L105" si="31">H105</f>
        <v>48183.675453584445</v>
      </c>
      <c r="M105" s="519">
        <f t="shared" si="30"/>
        <v>0</v>
      </c>
      <c r="N105" s="518">
        <f t="shared" ref="N105" si="32">I105</f>
        <v>48183.675453584445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374">
        <f>IF(F105+SUM(E$99:E105)=D$92,F105,D$92-SUM(E$99:E105))</f>
        <v>356212.05287929124</v>
      </c>
      <c r="E106" s="522">
        <f>IF(+J96&lt;F105,J96,D106)</f>
        <v>9802.7209302325573</v>
      </c>
      <c r="F106" s="523">
        <f t="shared" ref="F106:F131" si="33">+D106-E106</f>
        <v>346409.33194905869</v>
      </c>
      <c r="G106" s="523">
        <f t="shared" ref="G106:G130" si="34">+(F106+D106)/2</f>
        <v>351310.69241417496</v>
      </c>
      <c r="H106" s="526">
        <f t="shared" ref="H106:H130" si="35">+J$94*G106+E106</f>
        <v>47407.209452315969</v>
      </c>
      <c r="I106" s="577">
        <f t="shared" ref="I106:I130" si="36">+J$95*G106+E106</f>
        <v>47407.209452315969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346409.33194905869</v>
      </c>
      <c r="E107" s="522">
        <f>IF(+J96&lt;F106,J96,D107)</f>
        <v>9802.7209302325573</v>
      </c>
      <c r="F107" s="523">
        <f t="shared" si="33"/>
        <v>336606.61101882614</v>
      </c>
      <c r="G107" s="523">
        <f t="shared" si="34"/>
        <v>341507.97148394241</v>
      </c>
      <c r="H107" s="526">
        <f t="shared" si="35"/>
        <v>46357.920846344568</v>
      </c>
      <c r="I107" s="577">
        <f t="shared" si="36"/>
        <v>46357.920846344568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336606.61101882614</v>
      </c>
      <c r="E108" s="522">
        <f>IF(+J96&lt;F107,J96,D108)</f>
        <v>9802.7209302325573</v>
      </c>
      <c r="F108" s="523">
        <f t="shared" si="33"/>
        <v>326803.89008859359</v>
      </c>
      <c r="G108" s="523">
        <f t="shared" si="34"/>
        <v>331705.25055370986</v>
      </c>
      <c r="H108" s="526">
        <f t="shared" si="35"/>
        <v>45308.632240373168</v>
      </c>
      <c r="I108" s="577">
        <f t="shared" si="36"/>
        <v>45308.632240373168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326803.89008859359</v>
      </c>
      <c r="E109" s="522">
        <f>IF(+J96&lt;F108,J96,D109)</f>
        <v>9802.7209302325573</v>
      </c>
      <c r="F109" s="523">
        <f t="shared" si="33"/>
        <v>317001.16915836104</v>
      </c>
      <c r="G109" s="523">
        <f t="shared" si="34"/>
        <v>321902.52962347731</v>
      </c>
      <c r="H109" s="526">
        <f t="shared" si="35"/>
        <v>44259.343634401768</v>
      </c>
      <c r="I109" s="577">
        <f t="shared" si="36"/>
        <v>44259.343634401768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317001.16915836104</v>
      </c>
      <c r="E110" s="522">
        <f>IF(+J96&lt;F109,J96,D110)</f>
        <v>9802.7209302325573</v>
      </c>
      <c r="F110" s="523">
        <f t="shared" si="33"/>
        <v>307198.44822812849</v>
      </c>
      <c r="G110" s="523">
        <f t="shared" si="34"/>
        <v>312099.80869324476</v>
      </c>
      <c r="H110" s="526">
        <f t="shared" si="35"/>
        <v>43210.055028430368</v>
      </c>
      <c r="I110" s="577">
        <f t="shared" si="36"/>
        <v>43210.055028430368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307198.44822812849</v>
      </c>
      <c r="E111" s="522">
        <f>IF(+J96&lt;F110,J96,D111)</f>
        <v>9802.7209302325573</v>
      </c>
      <c r="F111" s="523">
        <f t="shared" si="33"/>
        <v>297395.72729789594</v>
      </c>
      <c r="G111" s="523">
        <f t="shared" si="34"/>
        <v>302297.08776301221</v>
      </c>
      <c r="H111" s="526">
        <f t="shared" si="35"/>
        <v>42160.766422458968</v>
      </c>
      <c r="I111" s="577">
        <f t="shared" si="36"/>
        <v>42160.766422458968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297395.72729789594</v>
      </c>
      <c r="E112" s="522">
        <f>IF(+J96&lt;F111,J96,D112)</f>
        <v>9802.7209302325573</v>
      </c>
      <c r="F112" s="523">
        <f t="shared" si="33"/>
        <v>287593.00636766339</v>
      </c>
      <c r="G112" s="523">
        <f t="shared" si="34"/>
        <v>292494.36683277966</v>
      </c>
      <c r="H112" s="526">
        <f t="shared" si="35"/>
        <v>41111.477816487568</v>
      </c>
      <c r="I112" s="577">
        <f t="shared" si="36"/>
        <v>41111.477816487568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287593.00636766339</v>
      </c>
      <c r="E113" s="522">
        <f>IF(+J96&lt;F112,J96,D113)</f>
        <v>9802.7209302325573</v>
      </c>
      <c r="F113" s="523">
        <f t="shared" si="33"/>
        <v>277790.28543743084</v>
      </c>
      <c r="G113" s="523">
        <f t="shared" si="34"/>
        <v>282691.64590254711</v>
      </c>
      <c r="H113" s="526">
        <f t="shared" si="35"/>
        <v>40062.189210516168</v>
      </c>
      <c r="I113" s="577">
        <f t="shared" si="36"/>
        <v>40062.189210516168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277790.28543743084</v>
      </c>
      <c r="E114" s="522">
        <f>IF(+J96&lt;F113,J96,D114)</f>
        <v>9802.7209302325573</v>
      </c>
      <c r="F114" s="523">
        <f t="shared" si="33"/>
        <v>267987.56450719829</v>
      </c>
      <c r="G114" s="523">
        <f t="shared" si="34"/>
        <v>272888.92497231456</v>
      </c>
      <c r="H114" s="526">
        <f t="shared" si="35"/>
        <v>39012.900604544775</v>
      </c>
      <c r="I114" s="577">
        <f t="shared" si="36"/>
        <v>39012.900604544775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267987.56450719829</v>
      </c>
      <c r="E115" s="522">
        <f>IF(+J96&lt;F114,J96,D115)</f>
        <v>9802.7209302325573</v>
      </c>
      <c r="F115" s="523">
        <f t="shared" si="33"/>
        <v>258184.84357696574</v>
      </c>
      <c r="G115" s="523">
        <f t="shared" si="34"/>
        <v>263086.20404208201</v>
      </c>
      <c r="H115" s="526">
        <f t="shared" si="35"/>
        <v>37963.611998573368</v>
      </c>
      <c r="I115" s="577">
        <f t="shared" si="36"/>
        <v>37963.611998573368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258184.84357696574</v>
      </c>
      <c r="E116" s="522">
        <f>IF(+J96&lt;F115,J96,D116)</f>
        <v>9802.7209302325573</v>
      </c>
      <c r="F116" s="523">
        <f t="shared" si="33"/>
        <v>248382.12264673319</v>
      </c>
      <c r="G116" s="523">
        <f t="shared" si="34"/>
        <v>253283.48311184946</v>
      </c>
      <c r="H116" s="526">
        <f t="shared" si="35"/>
        <v>36914.323392601975</v>
      </c>
      <c r="I116" s="577">
        <f t="shared" si="36"/>
        <v>36914.323392601975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248382.12264673319</v>
      </c>
      <c r="E117" s="522">
        <f>IF(+J96&lt;F116,J96,D117)</f>
        <v>9802.7209302325573</v>
      </c>
      <c r="F117" s="523">
        <f t="shared" si="33"/>
        <v>238579.40171650064</v>
      </c>
      <c r="G117" s="523">
        <f t="shared" si="34"/>
        <v>243480.76218161691</v>
      </c>
      <c r="H117" s="526">
        <f t="shared" si="35"/>
        <v>35865.034786630567</v>
      </c>
      <c r="I117" s="577">
        <f t="shared" si="36"/>
        <v>35865.034786630567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238579.40171650064</v>
      </c>
      <c r="E118" s="522">
        <f>IF(+J96&lt;F117,J96,D118)</f>
        <v>9802.7209302325573</v>
      </c>
      <c r="F118" s="523">
        <f t="shared" si="33"/>
        <v>228776.68078626809</v>
      </c>
      <c r="G118" s="523">
        <f t="shared" si="34"/>
        <v>233678.04125138436</v>
      </c>
      <c r="H118" s="526">
        <f t="shared" si="35"/>
        <v>34815.746180659175</v>
      </c>
      <c r="I118" s="577">
        <f t="shared" si="36"/>
        <v>34815.746180659175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228776.68078626809</v>
      </c>
      <c r="E119" s="522">
        <f>IF(+J96&lt;F118,J96,D119)</f>
        <v>9802.7209302325573</v>
      </c>
      <c r="F119" s="523">
        <f t="shared" si="33"/>
        <v>218973.95985603554</v>
      </c>
      <c r="G119" s="523">
        <f t="shared" si="34"/>
        <v>223875.32032115181</v>
      </c>
      <c r="H119" s="526">
        <f t="shared" si="35"/>
        <v>33766.457574687774</v>
      </c>
      <c r="I119" s="577">
        <f t="shared" si="36"/>
        <v>33766.457574687774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218973.95985603554</v>
      </c>
      <c r="E120" s="522">
        <f>IF(+J96&lt;F119,J96,D120)</f>
        <v>9802.7209302325573</v>
      </c>
      <c r="F120" s="523">
        <f t="shared" si="33"/>
        <v>209171.23892580299</v>
      </c>
      <c r="G120" s="523">
        <f t="shared" si="34"/>
        <v>214072.59939091926</v>
      </c>
      <c r="H120" s="526">
        <f t="shared" si="35"/>
        <v>32717.168968716374</v>
      </c>
      <c r="I120" s="577">
        <f t="shared" si="36"/>
        <v>32717.168968716374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209171.23892580299</v>
      </c>
      <c r="E121" s="522">
        <f>IF(+J96&lt;F120,J96,D121)</f>
        <v>9802.7209302325573</v>
      </c>
      <c r="F121" s="523">
        <f t="shared" si="33"/>
        <v>199368.51799557044</v>
      </c>
      <c r="G121" s="523">
        <f t="shared" si="34"/>
        <v>204269.87846068671</v>
      </c>
      <c r="H121" s="526">
        <f t="shared" si="35"/>
        <v>31667.880362744974</v>
      </c>
      <c r="I121" s="577">
        <f t="shared" si="36"/>
        <v>31667.880362744974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199368.51799557044</v>
      </c>
      <c r="E122" s="522">
        <f>IF(+J96&lt;F121,J96,D122)</f>
        <v>9802.7209302325573</v>
      </c>
      <c r="F122" s="523">
        <f t="shared" si="33"/>
        <v>189565.79706533789</v>
      </c>
      <c r="G122" s="523">
        <f t="shared" si="34"/>
        <v>194467.15753045416</v>
      </c>
      <c r="H122" s="526">
        <f t="shared" si="35"/>
        <v>30618.591756773574</v>
      </c>
      <c r="I122" s="577">
        <f t="shared" si="36"/>
        <v>30618.591756773574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189565.79706533789</v>
      </c>
      <c r="E123" s="522">
        <f>IF(+J96&lt;F122,J96,D123)</f>
        <v>9802.7209302325573</v>
      </c>
      <c r="F123" s="523">
        <f t="shared" si="33"/>
        <v>179763.07613510534</v>
      </c>
      <c r="G123" s="523">
        <f t="shared" si="34"/>
        <v>184664.43660022161</v>
      </c>
      <c r="H123" s="526">
        <f t="shared" si="35"/>
        <v>29569.303150802178</v>
      </c>
      <c r="I123" s="577">
        <f t="shared" si="36"/>
        <v>29569.303150802178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179763.07613510534</v>
      </c>
      <c r="E124" s="522">
        <f>IF(+J96&lt;F123,J96,D124)</f>
        <v>9802.7209302325573</v>
      </c>
      <c r="F124" s="523">
        <f t="shared" si="33"/>
        <v>169960.35520487279</v>
      </c>
      <c r="G124" s="523">
        <f t="shared" si="34"/>
        <v>174861.71566998906</v>
      </c>
      <c r="H124" s="526">
        <f t="shared" si="35"/>
        <v>28520.014544830778</v>
      </c>
      <c r="I124" s="577">
        <f t="shared" si="36"/>
        <v>28520.014544830778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169960.35520487279</v>
      </c>
      <c r="E125" s="522">
        <f>IF(+J96&lt;F124,J96,D125)</f>
        <v>9802.7209302325573</v>
      </c>
      <c r="F125" s="523">
        <f t="shared" si="33"/>
        <v>160157.63427464024</v>
      </c>
      <c r="G125" s="523">
        <f t="shared" si="34"/>
        <v>165058.99473975651</v>
      </c>
      <c r="H125" s="526">
        <f t="shared" si="35"/>
        <v>27470.725938859377</v>
      </c>
      <c r="I125" s="577">
        <f t="shared" si="36"/>
        <v>27470.725938859377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160157.63427464024</v>
      </c>
      <c r="E126" s="522">
        <f>IF(+J96&lt;F125,J96,D126)</f>
        <v>9802.7209302325573</v>
      </c>
      <c r="F126" s="523">
        <f t="shared" si="33"/>
        <v>150354.91334440769</v>
      </c>
      <c r="G126" s="523">
        <f t="shared" si="34"/>
        <v>155256.27380952396</v>
      </c>
      <c r="H126" s="526">
        <f t="shared" si="35"/>
        <v>26421.437332887977</v>
      </c>
      <c r="I126" s="577">
        <f t="shared" si="36"/>
        <v>26421.437332887977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150354.91334440769</v>
      </c>
      <c r="E127" s="522">
        <f>IF(+J96&lt;F126,J96,D127)</f>
        <v>9802.7209302325573</v>
      </c>
      <c r="F127" s="523">
        <f t="shared" si="33"/>
        <v>140552.19241417514</v>
      </c>
      <c r="G127" s="523">
        <f t="shared" si="34"/>
        <v>145453.55287929141</v>
      </c>
      <c r="H127" s="526">
        <f t="shared" si="35"/>
        <v>25372.148726916581</v>
      </c>
      <c r="I127" s="577">
        <f t="shared" si="36"/>
        <v>25372.148726916581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140552.19241417514</v>
      </c>
      <c r="E128" s="522">
        <f>IF(+J96&lt;F127,J96,D128)</f>
        <v>9802.7209302325573</v>
      </c>
      <c r="F128" s="523">
        <f t="shared" si="33"/>
        <v>130749.47148394259</v>
      </c>
      <c r="G128" s="523">
        <f t="shared" si="34"/>
        <v>135650.83194905886</v>
      </c>
      <c r="H128" s="526">
        <f t="shared" si="35"/>
        <v>24322.860120945181</v>
      </c>
      <c r="I128" s="577">
        <f t="shared" si="36"/>
        <v>24322.860120945181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130749.47148394259</v>
      </c>
      <c r="E129" s="522">
        <f>IF(+J96&lt;F128,J96,D129)</f>
        <v>9802.7209302325573</v>
      </c>
      <c r="F129" s="523">
        <f t="shared" si="33"/>
        <v>120946.75055371004</v>
      </c>
      <c r="G129" s="523">
        <f t="shared" si="34"/>
        <v>125848.11101882631</v>
      </c>
      <c r="H129" s="526">
        <f t="shared" si="35"/>
        <v>23273.571514973781</v>
      </c>
      <c r="I129" s="577">
        <f t="shared" si="36"/>
        <v>23273.571514973781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120946.75055371004</v>
      </c>
      <c r="E130" s="522">
        <f>IF(+J96&lt;F129,J96,D130)</f>
        <v>9802.7209302325573</v>
      </c>
      <c r="F130" s="523">
        <f t="shared" si="33"/>
        <v>111144.02962347749</v>
      </c>
      <c r="G130" s="523">
        <f t="shared" si="34"/>
        <v>116045.39008859376</v>
      </c>
      <c r="H130" s="526">
        <f t="shared" si="35"/>
        <v>22224.282909002381</v>
      </c>
      <c r="I130" s="577">
        <f t="shared" si="36"/>
        <v>22224.282909002381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111144.02962347749</v>
      </c>
      <c r="E131" s="522">
        <f>IF(+J96&lt;F130,J96,D131)</f>
        <v>9802.7209302325573</v>
      </c>
      <c r="F131" s="523">
        <f t="shared" si="33"/>
        <v>101341.30869324494</v>
      </c>
      <c r="G131" s="523">
        <f t="shared" ref="G131:G154" si="37">+(F131+D131)/2</f>
        <v>106242.66915836121</v>
      </c>
      <c r="H131" s="526">
        <f t="shared" ref="H131:H154" si="38">+J$94*G131+E131</f>
        <v>21174.994303030981</v>
      </c>
      <c r="I131" s="577">
        <f t="shared" ref="I131:I154" si="39">+J$95*G131+E131</f>
        <v>21174.994303030981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 ht="12.5">
      <c r="B132" s="195" t="str">
        <f t="shared" ref="B132:B154" si="44">IF(D132=F131,"","IU")</f>
        <v/>
      </c>
      <c r="C132" s="507">
        <f>IF(D93="","-",+C131+1)</f>
        <v>2045</v>
      </c>
      <c r="D132" s="374">
        <f>IF(F131+SUM(E$99:E131)=D$92,F131,D$92-SUM(E$99:E131))</f>
        <v>101341.30869324494</v>
      </c>
      <c r="E132" s="522">
        <f>IF(+J96&lt;F131,J96,D132)</f>
        <v>9802.7209302325573</v>
      </c>
      <c r="F132" s="523">
        <f t="shared" ref="F132:F154" si="45">+D132-E132</f>
        <v>91538.587763012387</v>
      </c>
      <c r="G132" s="523">
        <f t="shared" si="37"/>
        <v>96439.948228128662</v>
      </c>
      <c r="H132" s="526">
        <f t="shared" si="38"/>
        <v>20125.70569705958</v>
      </c>
      <c r="I132" s="577">
        <f t="shared" si="39"/>
        <v>20125.70569705958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2046</v>
      </c>
      <c r="D133" s="374">
        <f>IF(F132+SUM(E$99:E132)=D$92,F132,D$92-SUM(E$99:E132))</f>
        <v>91538.587763012387</v>
      </c>
      <c r="E133" s="522">
        <f>IF(+J96&lt;F132,J96,D133)</f>
        <v>9802.7209302325573</v>
      </c>
      <c r="F133" s="523">
        <f t="shared" si="45"/>
        <v>81735.866832779837</v>
      </c>
      <c r="G133" s="523">
        <f t="shared" si="37"/>
        <v>86637.227297896112</v>
      </c>
      <c r="H133" s="526">
        <f t="shared" si="38"/>
        <v>19076.41709108818</v>
      </c>
      <c r="I133" s="577">
        <f t="shared" si="39"/>
        <v>19076.41709108818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2047</v>
      </c>
      <c r="D134" s="374">
        <f>IF(F133+SUM(E$99:E133)=D$92,F133,D$92-SUM(E$99:E133))</f>
        <v>81735.866832779837</v>
      </c>
      <c r="E134" s="522">
        <f>IF(+J96&lt;F133,J96,D134)</f>
        <v>9802.7209302325573</v>
      </c>
      <c r="F134" s="523">
        <f t="shared" si="45"/>
        <v>71933.145902547287</v>
      </c>
      <c r="G134" s="523">
        <f t="shared" si="37"/>
        <v>76834.506367663562</v>
      </c>
      <c r="H134" s="526">
        <f t="shared" si="38"/>
        <v>18027.12848511678</v>
      </c>
      <c r="I134" s="577">
        <f t="shared" si="39"/>
        <v>18027.12848511678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2048</v>
      </c>
      <c r="D135" s="374">
        <f>IF(F134+SUM(E$99:E134)=D$92,F134,D$92-SUM(E$99:E134))</f>
        <v>71933.145902547287</v>
      </c>
      <c r="E135" s="522">
        <f>IF(+J96&lt;F134,J96,D135)</f>
        <v>9802.7209302325573</v>
      </c>
      <c r="F135" s="523">
        <f t="shared" si="45"/>
        <v>62130.42497231473</v>
      </c>
      <c r="G135" s="523">
        <f t="shared" si="37"/>
        <v>67031.785437431012</v>
      </c>
      <c r="H135" s="526">
        <f t="shared" si="38"/>
        <v>16977.839879145384</v>
      </c>
      <c r="I135" s="577">
        <f t="shared" si="39"/>
        <v>16977.839879145384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2049</v>
      </c>
      <c r="D136" s="374">
        <f>IF(F135+SUM(E$99:E135)=D$92,F135,D$92-SUM(E$99:E135))</f>
        <v>62130.42497231473</v>
      </c>
      <c r="E136" s="522">
        <f>IF(+J96&lt;F135,J96,D136)</f>
        <v>9802.7209302325573</v>
      </c>
      <c r="F136" s="523">
        <f t="shared" si="45"/>
        <v>52327.704042082172</v>
      </c>
      <c r="G136" s="523">
        <f t="shared" si="37"/>
        <v>57229.064507198447</v>
      </c>
      <c r="H136" s="526">
        <f t="shared" si="38"/>
        <v>15928.551273173984</v>
      </c>
      <c r="I136" s="577">
        <f t="shared" si="39"/>
        <v>15928.551273173984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2050</v>
      </c>
      <c r="D137" s="374">
        <f>IF(F136+SUM(E$99:E136)=D$92,F136,D$92-SUM(E$99:E136))</f>
        <v>52327.704042082172</v>
      </c>
      <c r="E137" s="522">
        <f>IF(+J96&lt;F136,J96,D137)</f>
        <v>9802.7209302325573</v>
      </c>
      <c r="F137" s="523">
        <f t="shared" si="45"/>
        <v>42524.983111849615</v>
      </c>
      <c r="G137" s="523">
        <f t="shared" si="37"/>
        <v>47426.343576965897</v>
      </c>
      <c r="H137" s="526">
        <f t="shared" si="38"/>
        <v>14879.262667202584</v>
      </c>
      <c r="I137" s="577">
        <f t="shared" si="39"/>
        <v>14879.262667202584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2051</v>
      </c>
      <c r="D138" s="374">
        <f>IF(F137+SUM(E$99:E137)=D$92,F137,D$92-SUM(E$99:E137))</f>
        <v>42524.983111849615</v>
      </c>
      <c r="E138" s="522">
        <f>IF(+J96&lt;F137,J96,D138)</f>
        <v>9802.7209302325573</v>
      </c>
      <c r="F138" s="523">
        <f t="shared" si="45"/>
        <v>32722.262181617058</v>
      </c>
      <c r="G138" s="523">
        <f t="shared" si="37"/>
        <v>37623.622646733333</v>
      </c>
      <c r="H138" s="526">
        <f t="shared" si="38"/>
        <v>13829.974061231182</v>
      </c>
      <c r="I138" s="577">
        <f t="shared" si="39"/>
        <v>13829.974061231182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2052</v>
      </c>
      <c r="D139" s="374">
        <f>IF(F138+SUM(E$99:E138)=D$92,F138,D$92-SUM(E$99:E138))</f>
        <v>32722.262181617058</v>
      </c>
      <c r="E139" s="522">
        <f>IF(+J96&lt;F138,J96,D139)</f>
        <v>9802.7209302325573</v>
      </c>
      <c r="F139" s="523">
        <f t="shared" si="45"/>
        <v>22919.5412513845</v>
      </c>
      <c r="G139" s="523">
        <f t="shared" si="37"/>
        <v>27820.901716500779</v>
      </c>
      <c r="H139" s="526">
        <f t="shared" si="38"/>
        <v>12780.685455259783</v>
      </c>
      <c r="I139" s="577">
        <f t="shared" si="39"/>
        <v>12780.685455259783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2053</v>
      </c>
      <c r="D140" s="374">
        <f>IF(F139+SUM(E$99:E139)=D$92,F139,D$92-SUM(E$99:E139))</f>
        <v>22919.5412513845</v>
      </c>
      <c r="E140" s="522">
        <f>IF(+J96&lt;F139,J96,D140)</f>
        <v>9802.7209302325573</v>
      </c>
      <c r="F140" s="523">
        <f t="shared" si="45"/>
        <v>13116.820321151943</v>
      </c>
      <c r="G140" s="523">
        <f t="shared" si="37"/>
        <v>18018.180786268222</v>
      </c>
      <c r="H140" s="526">
        <f t="shared" si="38"/>
        <v>11731.396849288383</v>
      </c>
      <c r="I140" s="577">
        <f t="shared" si="39"/>
        <v>11731.396849288383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2054</v>
      </c>
      <c r="D141" s="374">
        <f>IF(F140+SUM(E$99:E140)=D$92,F140,D$92-SUM(E$99:E140))</f>
        <v>13116.820321151943</v>
      </c>
      <c r="E141" s="522">
        <f>IF(+J96&lt;F140,J96,D141)</f>
        <v>9802.7209302325573</v>
      </c>
      <c r="F141" s="523">
        <f t="shared" si="45"/>
        <v>3314.0993909193858</v>
      </c>
      <c r="G141" s="523">
        <f t="shared" si="37"/>
        <v>8215.4598560356644</v>
      </c>
      <c r="H141" s="526">
        <f t="shared" si="38"/>
        <v>10682.108243316981</v>
      </c>
      <c r="I141" s="577">
        <f t="shared" si="39"/>
        <v>10682.108243316981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2055</v>
      </c>
      <c r="D142" s="374">
        <f>IF(F141+SUM(E$99:E141)=D$92,F141,D$92-SUM(E$99:E141))</f>
        <v>3314.0993909193858</v>
      </c>
      <c r="E142" s="522">
        <f>IF(+J96&lt;F141,J96,D142)</f>
        <v>3314.0993909193858</v>
      </c>
      <c r="F142" s="523">
        <f t="shared" si="45"/>
        <v>0</v>
      </c>
      <c r="G142" s="523">
        <f t="shared" si="37"/>
        <v>1657.0496954596929</v>
      </c>
      <c r="H142" s="526">
        <f t="shared" si="38"/>
        <v>3491.4708959687482</v>
      </c>
      <c r="I142" s="577">
        <f t="shared" si="39"/>
        <v>3491.4708959687482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 ht="12.5">
      <c r="C155" s="374" t="s">
        <v>78</v>
      </c>
      <c r="D155" s="375"/>
      <c r="E155" s="375">
        <f>SUM(E99:E154)</f>
        <v>421516.99999999994</v>
      </c>
      <c r="F155" s="375"/>
      <c r="G155" s="375"/>
      <c r="H155" s="375">
        <f>SUM(H99:H154)</f>
        <v>1440156.6672298999</v>
      </c>
      <c r="I155" s="375">
        <f>SUM(I99:I154)</f>
        <v>1440156.6672298999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view="pageBreakPreview" zoomScale="75" zoomScaleNormal="100" zoomScaleSheetLayoutView="75" workbookViewId="0">
      <selection activeCell="A8" sqref="A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563524.4472824221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563524.4472824221</v>
      </c>
      <c r="O6" s="269"/>
      <c r="P6" s="269"/>
    </row>
    <row r="7" spans="1:17" ht="13.5" thickBot="1">
      <c r="C7" s="467" t="s">
        <v>48</v>
      </c>
      <c r="D7" s="620" t="s">
        <v>462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666" t="s">
        <v>489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125439.97619047618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633174.15690976928</v>
      </c>
      <c r="H23" s="610">
        <v>633174.15690976928</v>
      </c>
      <c r="I23" s="511">
        <f t="shared" si="9"/>
        <v>0</v>
      </c>
      <c r="J23" s="511"/>
      <c r="K23" s="518">
        <f>G23</f>
        <v>633174.15690976928</v>
      </c>
      <c r="L23" s="519">
        <f t="shared" si="6"/>
        <v>0</v>
      </c>
      <c r="M23" s="518">
        <f>H23</f>
        <v>633174.15690976928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122522.76744186046</v>
      </c>
      <c r="F24" s="608">
        <v>4323914.6439780677</v>
      </c>
      <c r="G24" s="609">
        <v>559091.91573083529</v>
      </c>
      <c r="H24" s="610">
        <v>559091.91573083529</v>
      </c>
      <c r="I24" s="511">
        <f t="shared" si="9"/>
        <v>0</v>
      </c>
      <c r="J24" s="511"/>
      <c r="K24" s="518">
        <f>G24</f>
        <v>559091.91573083529</v>
      </c>
      <c r="L24" s="519">
        <f t="shared" ref="L24" si="10">IF(K24&lt;&gt;0,+G24-K24,0)</f>
        <v>0</v>
      </c>
      <c r="M24" s="518">
        <f>H24</f>
        <v>559091.91573083529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669118.15412724006</v>
      </c>
      <c r="H25" s="610">
        <v>669118.15412724006</v>
      </c>
      <c r="I25" s="511">
        <f t="shared" si="9"/>
        <v>0</v>
      </c>
      <c r="J25" s="511"/>
      <c r="K25" s="518">
        <f>G25</f>
        <v>669118.15412724006</v>
      </c>
      <c r="L25" s="519">
        <f t="shared" ref="L25" si="11">IF(K25&lt;&gt;0,+G25-K25,0)</f>
        <v>0</v>
      </c>
      <c r="M25" s="518">
        <f>H25</f>
        <v>669118.15412724006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4195415.1561731901</v>
      </c>
      <c r="E26" s="522">
        <f>IF(+I14&lt;F25,I14,D26)</f>
        <v>125439.97619047618</v>
      </c>
      <c r="F26" s="523">
        <f t="shared" ref="F26:F48" si="12">+D26-E26</f>
        <v>4069975.1799827139</v>
      </c>
      <c r="G26" s="524">
        <f t="shared" ref="G26:G53" si="13">+I$12*((D26+F26)/2)+E26</f>
        <v>563524.4472824221</v>
      </c>
      <c r="H26" s="491">
        <f t="shared" ref="H26:H53" si="14">+I$13*((D26+F26)/2)+E26</f>
        <v>563524.4472824221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4069975.1799827139</v>
      </c>
      <c r="E27" s="522">
        <f>IF(+I14&lt;F26,I14,D27)</f>
        <v>125439.97619047618</v>
      </c>
      <c r="F27" s="523">
        <f t="shared" si="12"/>
        <v>3944535.2037922377</v>
      </c>
      <c r="G27" s="524">
        <f t="shared" si="13"/>
        <v>550227.23967619333</v>
      </c>
      <c r="H27" s="491">
        <f t="shared" si="14"/>
        <v>550227.23967619333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3944535.2037922377</v>
      </c>
      <c r="E28" s="522">
        <f>IF(+I14&lt;F27,I14,D28)</f>
        <v>125439.97619047618</v>
      </c>
      <c r="F28" s="523">
        <f t="shared" si="12"/>
        <v>3819095.2276017615</v>
      </c>
      <c r="G28" s="524">
        <f t="shared" si="13"/>
        <v>536930.03206996457</v>
      </c>
      <c r="H28" s="491">
        <f t="shared" si="14"/>
        <v>536930.03206996457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3819095.2276017615</v>
      </c>
      <c r="E29" s="522">
        <f>IF(+I14&lt;F28,I14,D29)</f>
        <v>125439.97619047618</v>
      </c>
      <c r="F29" s="523">
        <f t="shared" si="12"/>
        <v>3693655.2514112853</v>
      </c>
      <c r="G29" s="524">
        <f t="shared" si="13"/>
        <v>523632.8244637358</v>
      </c>
      <c r="H29" s="491">
        <f t="shared" si="14"/>
        <v>523632.8244637358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3693655.2514112853</v>
      </c>
      <c r="E30" s="522">
        <f>IF(+I14&lt;F29,I14,D30)</f>
        <v>125439.97619047618</v>
      </c>
      <c r="F30" s="523">
        <f t="shared" si="12"/>
        <v>3568215.275220809</v>
      </c>
      <c r="G30" s="524">
        <f t="shared" si="13"/>
        <v>510335.61685750703</v>
      </c>
      <c r="H30" s="491">
        <f t="shared" si="14"/>
        <v>510335.61685750703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3568215.275220809</v>
      </c>
      <c r="E31" s="522">
        <f>IF(+I14&lt;F30,I14,D31)</f>
        <v>125439.97619047618</v>
      </c>
      <c r="F31" s="523">
        <f t="shared" si="12"/>
        <v>3442775.2990303328</v>
      </c>
      <c r="G31" s="524">
        <f t="shared" si="13"/>
        <v>497038.40925127815</v>
      </c>
      <c r="H31" s="491">
        <f t="shared" si="14"/>
        <v>497038.40925127815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3442775.2990303328</v>
      </c>
      <c r="E32" s="522">
        <f>IF(+I14&lt;F31,I14,D32)</f>
        <v>125439.97619047618</v>
      </c>
      <c r="F32" s="523">
        <f t="shared" si="12"/>
        <v>3317335.3228398566</v>
      </c>
      <c r="G32" s="524">
        <f t="shared" si="13"/>
        <v>483741.2016450495</v>
      </c>
      <c r="H32" s="491">
        <f t="shared" si="14"/>
        <v>483741.2016450495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3317335.3228398566</v>
      </c>
      <c r="E33" s="522">
        <f>IF(+I14&lt;F32,I14,D33)</f>
        <v>125439.97619047618</v>
      </c>
      <c r="F33" s="523">
        <f t="shared" si="12"/>
        <v>3191895.3466493804</v>
      </c>
      <c r="G33" s="524">
        <f t="shared" si="13"/>
        <v>470443.99403882062</v>
      </c>
      <c r="H33" s="491">
        <f t="shared" si="14"/>
        <v>470443.99403882062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3191895.3466493804</v>
      </c>
      <c r="E34" s="522">
        <f>IF(+I14&lt;F33,I14,D34)</f>
        <v>125439.97619047618</v>
      </c>
      <c r="F34" s="523">
        <f t="shared" si="12"/>
        <v>3066455.3704589042</v>
      </c>
      <c r="G34" s="524">
        <f t="shared" si="13"/>
        <v>457146.78643259197</v>
      </c>
      <c r="H34" s="491">
        <f t="shared" si="14"/>
        <v>457146.78643259197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3066455.3704589042</v>
      </c>
      <c r="E35" s="522">
        <f>IF(+I14&lt;F34,I14,D35)</f>
        <v>125439.97619047618</v>
      </c>
      <c r="F35" s="523">
        <f t="shared" si="12"/>
        <v>2941015.394268428</v>
      </c>
      <c r="G35" s="524">
        <f t="shared" si="13"/>
        <v>443849.57882636308</v>
      </c>
      <c r="H35" s="491">
        <f t="shared" si="14"/>
        <v>443849.57882636308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2941015.394268428</v>
      </c>
      <c r="E36" s="522">
        <f>IF(+I14&lt;F35,I14,D36)</f>
        <v>125439.97619047618</v>
      </c>
      <c r="F36" s="523">
        <f t="shared" si="12"/>
        <v>2815575.4180779518</v>
      </c>
      <c r="G36" s="524">
        <f t="shared" si="13"/>
        <v>430552.37122013432</v>
      </c>
      <c r="H36" s="491">
        <f t="shared" si="14"/>
        <v>430552.37122013432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2815575.4180779518</v>
      </c>
      <c r="E37" s="522">
        <f>IF(+I14&lt;F36,I14,D37)</f>
        <v>125439.97619047618</v>
      </c>
      <c r="F37" s="523">
        <f t="shared" si="12"/>
        <v>2690135.4418874756</v>
      </c>
      <c r="G37" s="524">
        <f t="shared" si="13"/>
        <v>417255.16361390555</v>
      </c>
      <c r="H37" s="491">
        <f t="shared" si="14"/>
        <v>417255.16361390555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2690135.4418874756</v>
      </c>
      <c r="E38" s="522">
        <f>IF(+I14&lt;F37,I14,D38)</f>
        <v>125439.97619047618</v>
      </c>
      <c r="F38" s="523">
        <f t="shared" si="12"/>
        <v>2564695.4656969993</v>
      </c>
      <c r="G38" s="524">
        <f t="shared" si="13"/>
        <v>403957.95600767678</v>
      </c>
      <c r="H38" s="491">
        <f t="shared" si="14"/>
        <v>403957.95600767678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2564695.4656969993</v>
      </c>
      <c r="E39" s="522">
        <f>IF(+I14&lt;F38,I14,D39)</f>
        <v>125439.97619047618</v>
      </c>
      <c r="F39" s="523">
        <f t="shared" si="12"/>
        <v>2439255.4895065231</v>
      </c>
      <c r="G39" s="524">
        <f t="shared" si="13"/>
        <v>390660.74840144801</v>
      </c>
      <c r="H39" s="491">
        <f t="shared" si="14"/>
        <v>390660.74840144801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2439255.4895065231</v>
      </c>
      <c r="E40" s="522">
        <f>IF(+I14&lt;F39,I14,D40)</f>
        <v>125439.97619047618</v>
      </c>
      <c r="F40" s="523">
        <f t="shared" si="12"/>
        <v>2313815.5133160469</v>
      </c>
      <c r="G40" s="524">
        <f t="shared" si="13"/>
        <v>377363.54079521925</v>
      </c>
      <c r="H40" s="491">
        <f t="shared" si="14"/>
        <v>377363.54079521925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2313815.5133160469</v>
      </c>
      <c r="E41" s="522">
        <f>IF(+I14&lt;F40,I14,D41)</f>
        <v>125439.97619047618</v>
      </c>
      <c r="F41" s="523">
        <f t="shared" si="12"/>
        <v>2188375.5371255707</v>
      </c>
      <c r="G41" s="524">
        <f t="shared" si="13"/>
        <v>364066.33318899042</v>
      </c>
      <c r="H41" s="491">
        <f t="shared" si="14"/>
        <v>364066.33318899042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2188375.5371255707</v>
      </c>
      <c r="E42" s="522">
        <f>IF(+I14&lt;F41,I14,D42)</f>
        <v>125439.97619047618</v>
      </c>
      <c r="F42" s="523">
        <f t="shared" si="12"/>
        <v>2062935.5609350945</v>
      </c>
      <c r="G42" s="524">
        <f t="shared" si="13"/>
        <v>350769.12558276171</v>
      </c>
      <c r="H42" s="491">
        <f t="shared" si="14"/>
        <v>350769.12558276171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2062935.5609350945</v>
      </c>
      <c r="E43" s="522">
        <f>IF(+I14&lt;F42,I14,D43)</f>
        <v>125439.97619047618</v>
      </c>
      <c r="F43" s="523">
        <f t="shared" si="12"/>
        <v>1937495.5847446183</v>
      </c>
      <c r="G43" s="524">
        <f t="shared" si="13"/>
        <v>337471.91797653289</v>
      </c>
      <c r="H43" s="491">
        <f t="shared" si="14"/>
        <v>337471.91797653289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1937495.5847446183</v>
      </c>
      <c r="E44" s="522">
        <f>IF(+I14&lt;F43,I14,D44)</f>
        <v>125439.97619047618</v>
      </c>
      <c r="F44" s="523">
        <f t="shared" si="12"/>
        <v>1812055.6085541421</v>
      </c>
      <c r="G44" s="524">
        <f t="shared" si="13"/>
        <v>324174.71037030412</v>
      </c>
      <c r="H44" s="491">
        <f t="shared" si="14"/>
        <v>324174.71037030412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1812055.6085541421</v>
      </c>
      <c r="E45" s="522">
        <f>IF(+I14&lt;F44,I14,D45)</f>
        <v>125439.97619047618</v>
      </c>
      <c r="F45" s="523">
        <f t="shared" si="12"/>
        <v>1686615.6323636658</v>
      </c>
      <c r="G45" s="524">
        <f t="shared" si="13"/>
        <v>310877.5027640753</v>
      </c>
      <c r="H45" s="491">
        <f t="shared" si="14"/>
        <v>310877.5027640753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1686615.6323636658</v>
      </c>
      <c r="E46" s="522">
        <f>IF(+I14&lt;F45,I14,D46)</f>
        <v>125439.97619047618</v>
      </c>
      <c r="F46" s="523">
        <f t="shared" si="12"/>
        <v>1561175.6561731896</v>
      </c>
      <c r="G46" s="524">
        <f t="shared" si="13"/>
        <v>297580.29515784653</v>
      </c>
      <c r="H46" s="491">
        <f t="shared" si="14"/>
        <v>297580.29515784653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1561175.6561731896</v>
      </c>
      <c r="E47" s="522">
        <f>IF(+I14&lt;F46,I14,D47)</f>
        <v>125439.97619047618</v>
      </c>
      <c r="F47" s="523">
        <f t="shared" si="12"/>
        <v>1435735.6799827134</v>
      </c>
      <c r="G47" s="524">
        <f t="shared" si="13"/>
        <v>284283.08755161776</v>
      </c>
      <c r="H47" s="491">
        <f t="shared" si="14"/>
        <v>284283.08755161776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1435735.6799827134</v>
      </c>
      <c r="E48" s="522">
        <f>IF(+I14&lt;F47,I14,D48)</f>
        <v>125439.97619047618</v>
      </c>
      <c r="F48" s="523">
        <f t="shared" si="12"/>
        <v>1310295.7037922372</v>
      </c>
      <c r="G48" s="524">
        <f t="shared" si="13"/>
        <v>270985.879945389</v>
      </c>
      <c r="H48" s="491">
        <f t="shared" si="14"/>
        <v>270985.879945389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1310295.7037922372</v>
      </c>
      <c r="E49" s="522">
        <f>IF(+I14&lt;F48,I14,D49)</f>
        <v>125439.97619047618</v>
      </c>
      <c r="F49" s="523">
        <f t="shared" ref="F49:F72" si="15">+D49-E49</f>
        <v>1184855.727601761</v>
      </c>
      <c r="G49" s="524">
        <f t="shared" si="13"/>
        <v>257688.67233916023</v>
      </c>
      <c r="H49" s="491">
        <f t="shared" si="14"/>
        <v>257688.67233916023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1184855.727601761</v>
      </c>
      <c r="E50" s="522">
        <f>IF(+I14&lt;F49,I14,D50)</f>
        <v>125439.97619047618</v>
      </c>
      <c r="F50" s="523">
        <f t="shared" si="15"/>
        <v>1059415.7514112848</v>
      </c>
      <c r="G50" s="524">
        <f t="shared" si="13"/>
        <v>244391.46473293146</v>
      </c>
      <c r="H50" s="491">
        <f t="shared" si="14"/>
        <v>244391.46473293146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1059415.7514112848</v>
      </c>
      <c r="E51" s="522">
        <f>IF(+I14&lt;F50,I14,D51)</f>
        <v>125439.97619047618</v>
      </c>
      <c r="F51" s="523">
        <f t="shared" si="15"/>
        <v>933975.77522080857</v>
      </c>
      <c r="G51" s="524">
        <f t="shared" si="13"/>
        <v>231094.25712670267</v>
      </c>
      <c r="H51" s="491">
        <f t="shared" si="14"/>
        <v>231094.25712670267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933975.77522080857</v>
      </c>
      <c r="E52" s="522">
        <f>IF(+I14&lt;F51,I14,D52)</f>
        <v>125439.97619047618</v>
      </c>
      <c r="F52" s="523">
        <f t="shared" si="15"/>
        <v>808535.79903033236</v>
      </c>
      <c r="G52" s="524">
        <f t="shared" si="13"/>
        <v>217797.04952047387</v>
      </c>
      <c r="H52" s="491">
        <f t="shared" si="14"/>
        <v>217797.04952047387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808535.79903033236</v>
      </c>
      <c r="E53" s="522">
        <f>IF(+I14&lt;F52,I14,D53)</f>
        <v>125439.97619047618</v>
      </c>
      <c r="F53" s="523">
        <f t="shared" si="15"/>
        <v>683095.82283985615</v>
      </c>
      <c r="G53" s="524">
        <f t="shared" si="13"/>
        <v>204499.8419142451</v>
      </c>
      <c r="H53" s="491">
        <f t="shared" si="14"/>
        <v>204499.8419142451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683095.82283985615</v>
      </c>
      <c r="E54" s="522">
        <f>IF(+I14&lt;F53,I14,D54)</f>
        <v>125439.97619047618</v>
      </c>
      <c r="F54" s="523">
        <f t="shared" si="15"/>
        <v>557655.84664937994</v>
      </c>
      <c r="G54" s="524">
        <f t="shared" ref="G54:G72" si="21">+I$12*((D54+F54)/2)+E54</f>
        <v>191202.63430801634</v>
      </c>
      <c r="H54" s="491">
        <f t="shared" ref="H54:H72" si="22">+I$13*((D54+F54)/2)+E54</f>
        <v>191202.63430801634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557655.84664937994</v>
      </c>
      <c r="E55" s="522">
        <f>IF(+I14&lt;F54,I14,D55)</f>
        <v>125439.97619047618</v>
      </c>
      <c r="F55" s="523">
        <f t="shared" si="15"/>
        <v>432215.87045890372</v>
      </c>
      <c r="G55" s="524">
        <f t="shared" si="21"/>
        <v>177905.42670178754</v>
      </c>
      <c r="H55" s="491">
        <f t="shared" si="22"/>
        <v>177905.42670178754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432215.87045890372</v>
      </c>
      <c r="E56" s="522">
        <f>IF(+I14&lt;F55,I14,D56)</f>
        <v>125439.97619047618</v>
      </c>
      <c r="F56" s="523">
        <f t="shared" si="15"/>
        <v>306775.89426842751</v>
      </c>
      <c r="G56" s="524">
        <f t="shared" si="21"/>
        <v>164608.21909555877</v>
      </c>
      <c r="H56" s="491">
        <f t="shared" si="22"/>
        <v>164608.21909555877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306775.89426842751</v>
      </c>
      <c r="E57" s="522">
        <f>IF(+I14&lt;F56,I14,D57)</f>
        <v>125439.97619047618</v>
      </c>
      <c r="F57" s="523">
        <f t="shared" si="15"/>
        <v>181335.91807795133</v>
      </c>
      <c r="G57" s="524">
        <f t="shared" si="21"/>
        <v>151311.01148932998</v>
      </c>
      <c r="H57" s="491">
        <f t="shared" si="22"/>
        <v>151311.01148932998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181335.91807795133</v>
      </c>
      <c r="E58" s="522">
        <f>IF(+I14&lt;F57,I14,D58)</f>
        <v>125439.97619047618</v>
      </c>
      <c r="F58" s="523">
        <f t="shared" si="15"/>
        <v>55895.941887475143</v>
      </c>
      <c r="G58" s="524">
        <f t="shared" si="21"/>
        <v>138013.80388310121</v>
      </c>
      <c r="H58" s="491">
        <f t="shared" si="22"/>
        <v>138013.80388310121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55895.941887475143</v>
      </c>
      <c r="E59" s="522">
        <f>IF(+I14&lt;F58,I14,D59)</f>
        <v>55895.941887475143</v>
      </c>
      <c r="F59" s="523">
        <f t="shared" si="15"/>
        <v>0</v>
      </c>
      <c r="G59" s="524">
        <f t="shared" si="21"/>
        <v>58858.553832230464</v>
      </c>
      <c r="H59" s="491">
        <f t="shared" si="22"/>
        <v>58858.553832230464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5268478.9999999972</v>
      </c>
      <c r="F73" s="375"/>
      <c r="G73" s="375">
        <f>SUM(G17:G72)</f>
        <v>18242686.055729162</v>
      </c>
      <c r="H73" s="375">
        <f>SUM(H17:H72)</f>
        <v>18242686.055729162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559091.91573083529</v>
      </c>
      <c r="N87" s="546">
        <f>IF(J92&lt;D11,0,VLOOKUP(J92,C17:O72,11))</f>
        <v>559091.91573083529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592942.82363557536</v>
      </c>
      <c r="N88" s="550">
        <f>IF(J92&lt;D11,0,VLOOKUP(J92,C99:P154,7))</f>
        <v>592942.82363557536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Bloomburg-Texarkana Plant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33850.907904740074</v>
      </c>
      <c r="N89" s="555">
        <f>+N88-N87</f>
        <v>33850.907904740074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122522.76744186046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23">+I99-H99</f>
        <v>0</v>
      </c>
      <c r="K99" s="514"/>
      <c r="L99" s="512">
        <f t="shared" ref="L99:L104" si="24">H99</f>
        <v>445678.79491286777</v>
      </c>
      <c r="M99" s="597">
        <f t="shared" ref="M99:M130" si="25">IF(L99&lt;&gt;0,+H99-L99,0)</f>
        <v>0</v>
      </c>
      <c r="N99" s="512">
        <f t="shared" ref="N99:N104" si="26">I99</f>
        <v>445678.79491286777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24"/>
        <v>821252.98086440889</v>
      </c>
      <c r="M100" s="519">
        <f t="shared" ref="M100:M105" si="30">IF(L100&lt;&gt;0,+H100-L100,0)</f>
        <v>0</v>
      </c>
      <c r="N100" s="518">
        <f t="shared" si="26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24"/>
        <v>807451.88344744302</v>
      </c>
      <c r="M101" s="519">
        <f t="shared" si="30"/>
        <v>0</v>
      </c>
      <c r="N101" s="518">
        <f t="shared" si="26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23"/>
        <v>0</v>
      </c>
      <c r="K102" s="514"/>
      <c r="L102" s="518">
        <f t="shared" si="24"/>
        <v>770075.44510229141</v>
      </c>
      <c r="M102" s="519">
        <f t="shared" si="30"/>
        <v>0</v>
      </c>
      <c r="N102" s="518">
        <f t="shared" si="26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23"/>
        <v>0</v>
      </c>
      <c r="K103" s="514"/>
      <c r="L103" s="518">
        <f t="shared" si="24"/>
        <v>727843.98591080913</v>
      </c>
      <c r="M103" s="519">
        <f t="shared" si="30"/>
        <v>0</v>
      </c>
      <c r="N103" s="518">
        <f t="shared" si="26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23"/>
        <v>0</v>
      </c>
      <c r="K104" s="514"/>
      <c r="L104" s="518">
        <f t="shared" si="24"/>
        <v>689578.34111200261</v>
      </c>
      <c r="M104" s="519">
        <f t="shared" si="30"/>
        <v>0</v>
      </c>
      <c r="N104" s="518">
        <f t="shared" si="26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23"/>
        <v>0</v>
      </c>
      <c r="K105" s="514"/>
      <c r="L105" s="518">
        <f t="shared" ref="L105" si="31">H105</f>
        <v>602642.29693406296</v>
      </c>
      <c r="M105" s="519">
        <f t="shared" si="30"/>
        <v>0</v>
      </c>
      <c r="N105" s="518">
        <f t="shared" ref="N105" si="32">I105</f>
        <v>602642.29693406296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374">
        <f>IF(F105+SUM(E$99:E105)=D$92,F105,D$92-SUM(E$99:E105))</f>
        <v>4456045.1492248075</v>
      </c>
      <c r="E106" s="522">
        <f>IF(+J96&lt;F105,J96,D106)</f>
        <v>122522.76744186046</v>
      </c>
      <c r="F106" s="523">
        <f t="shared" ref="F106:F131" si="33">+D106-E106</f>
        <v>4333522.3817829471</v>
      </c>
      <c r="G106" s="523">
        <f t="shared" ref="G106:G130" si="34">+(F106+D106)/2</f>
        <v>4394783.7655038778</v>
      </c>
      <c r="H106" s="526">
        <f t="shared" ref="H106:H130" si="35">+J$94*G106+E106</f>
        <v>592942.82363557536</v>
      </c>
      <c r="I106" s="577">
        <f t="shared" ref="I106:I130" si="36">+J$95*G106+E106</f>
        <v>592942.82363557536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4333522.3817829471</v>
      </c>
      <c r="E107" s="522">
        <f>IF(+J96&lt;F106,J96,D107)</f>
        <v>122522.76744186046</v>
      </c>
      <c r="F107" s="523">
        <f t="shared" si="33"/>
        <v>4210999.6143410867</v>
      </c>
      <c r="G107" s="523">
        <f t="shared" si="34"/>
        <v>4272260.9980620164</v>
      </c>
      <c r="H107" s="526">
        <f t="shared" si="35"/>
        <v>579827.91964475252</v>
      </c>
      <c r="I107" s="577">
        <f t="shared" si="36"/>
        <v>579827.91964475252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4210999.6143410867</v>
      </c>
      <c r="E108" s="522">
        <f>IF(+J96&lt;F107,J96,D108)</f>
        <v>122522.76744186046</v>
      </c>
      <c r="F108" s="523">
        <f t="shared" si="33"/>
        <v>4088476.8468992263</v>
      </c>
      <c r="G108" s="523">
        <f t="shared" si="34"/>
        <v>4149738.2306201565</v>
      </c>
      <c r="H108" s="526">
        <f t="shared" si="35"/>
        <v>566713.01565392991</v>
      </c>
      <c r="I108" s="577">
        <f t="shared" si="36"/>
        <v>566713.01565392991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4088476.8468992263</v>
      </c>
      <c r="E109" s="522">
        <f>IF(+J96&lt;F108,J96,D109)</f>
        <v>122522.76744186046</v>
      </c>
      <c r="F109" s="523">
        <f t="shared" si="33"/>
        <v>3965954.0794573659</v>
      </c>
      <c r="G109" s="523">
        <f t="shared" si="34"/>
        <v>4027215.4631782961</v>
      </c>
      <c r="H109" s="526">
        <f t="shared" si="35"/>
        <v>553598.11166310729</v>
      </c>
      <c r="I109" s="577">
        <f t="shared" si="36"/>
        <v>553598.11166310729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3965954.0794573659</v>
      </c>
      <c r="E110" s="522">
        <f>IF(+J96&lt;F109,J96,D110)</f>
        <v>122522.76744186046</v>
      </c>
      <c r="F110" s="523">
        <f t="shared" si="33"/>
        <v>3843431.3120155055</v>
      </c>
      <c r="G110" s="523">
        <f t="shared" si="34"/>
        <v>3904692.6957364357</v>
      </c>
      <c r="H110" s="526">
        <f t="shared" si="35"/>
        <v>540483.20767228468</v>
      </c>
      <c r="I110" s="577">
        <f t="shared" si="36"/>
        <v>540483.20767228468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3843431.3120155055</v>
      </c>
      <c r="E111" s="522">
        <f>IF(+J96&lt;F110,J96,D111)</f>
        <v>122522.76744186046</v>
      </c>
      <c r="F111" s="523">
        <f t="shared" si="33"/>
        <v>3720908.5445736451</v>
      </c>
      <c r="G111" s="523">
        <f t="shared" si="34"/>
        <v>3782169.9282945753</v>
      </c>
      <c r="H111" s="526">
        <f t="shared" si="35"/>
        <v>527368.30368146207</v>
      </c>
      <c r="I111" s="577">
        <f t="shared" si="36"/>
        <v>527368.30368146207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3720908.5445736451</v>
      </c>
      <c r="E112" s="522">
        <f>IF(+J96&lt;F111,J96,D112)</f>
        <v>122522.76744186046</v>
      </c>
      <c r="F112" s="523">
        <f t="shared" si="33"/>
        <v>3598385.7771317847</v>
      </c>
      <c r="G112" s="523">
        <f t="shared" si="34"/>
        <v>3659647.1608527149</v>
      </c>
      <c r="H112" s="526">
        <f t="shared" si="35"/>
        <v>514253.39969063934</v>
      </c>
      <c r="I112" s="577">
        <f t="shared" si="36"/>
        <v>514253.39969063934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3598385.7771317847</v>
      </c>
      <c r="E113" s="522">
        <f>IF(+J96&lt;F112,J96,D113)</f>
        <v>122522.76744186046</v>
      </c>
      <c r="F113" s="523">
        <f t="shared" si="33"/>
        <v>3475863.0096899243</v>
      </c>
      <c r="G113" s="523">
        <f t="shared" si="34"/>
        <v>3537124.3934108545</v>
      </c>
      <c r="H113" s="526">
        <f t="shared" si="35"/>
        <v>501138.49569981667</v>
      </c>
      <c r="I113" s="577">
        <f t="shared" si="36"/>
        <v>501138.49569981667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3475863.0096899243</v>
      </c>
      <c r="E114" s="522">
        <f>IF(+J96&lt;F113,J96,D114)</f>
        <v>122522.76744186046</v>
      </c>
      <c r="F114" s="523">
        <f t="shared" si="33"/>
        <v>3353340.2422480639</v>
      </c>
      <c r="G114" s="523">
        <f t="shared" si="34"/>
        <v>3414601.6259689941</v>
      </c>
      <c r="H114" s="526">
        <f t="shared" si="35"/>
        <v>488023.59170899406</v>
      </c>
      <c r="I114" s="577">
        <f t="shared" si="36"/>
        <v>488023.59170899406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3353340.2422480639</v>
      </c>
      <c r="E115" s="522">
        <f>IF(+J96&lt;F114,J96,D115)</f>
        <v>122522.76744186046</v>
      </c>
      <c r="F115" s="523">
        <f t="shared" si="33"/>
        <v>3230817.4748062035</v>
      </c>
      <c r="G115" s="523">
        <f t="shared" si="34"/>
        <v>3292078.8585271337</v>
      </c>
      <c r="H115" s="526">
        <f t="shared" si="35"/>
        <v>474908.68771817139</v>
      </c>
      <c r="I115" s="577">
        <f t="shared" si="36"/>
        <v>474908.68771817139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3230817.4748062035</v>
      </c>
      <c r="E116" s="522">
        <f>IF(+J96&lt;F115,J96,D116)</f>
        <v>122522.76744186046</v>
      </c>
      <c r="F116" s="523">
        <f t="shared" si="33"/>
        <v>3108294.7073643431</v>
      </c>
      <c r="G116" s="523">
        <f t="shared" si="34"/>
        <v>3169556.0910852733</v>
      </c>
      <c r="H116" s="526">
        <f t="shared" si="35"/>
        <v>461793.78372734872</v>
      </c>
      <c r="I116" s="577">
        <f t="shared" si="36"/>
        <v>461793.78372734872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3108294.7073643431</v>
      </c>
      <c r="E117" s="522">
        <f>IF(+J96&lt;F116,J96,D117)</f>
        <v>122522.76744186046</v>
      </c>
      <c r="F117" s="523">
        <f t="shared" si="33"/>
        <v>2985771.9399224827</v>
      </c>
      <c r="G117" s="523">
        <f t="shared" si="34"/>
        <v>3047033.3236434129</v>
      </c>
      <c r="H117" s="526">
        <f t="shared" si="35"/>
        <v>448678.87973652605</v>
      </c>
      <c r="I117" s="577">
        <f t="shared" si="36"/>
        <v>448678.87973652605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2985771.9399224827</v>
      </c>
      <c r="E118" s="522">
        <f>IF(+J96&lt;F117,J96,D118)</f>
        <v>122522.76744186046</v>
      </c>
      <c r="F118" s="523">
        <f t="shared" si="33"/>
        <v>2863249.1724806223</v>
      </c>
      <c r="G118" s="523">
        <f t="shared" si="34"/>
        <v>2924510.5562015525</v>
      </c>
      <c r="H118" s="526">
        <f t="shared" si="35"/>
        <v>435563.97574570338</v>
      </c>
      <c r="I118" s="577">
        <f t="shared" si="36"/>
        <v>435563.97574570338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2863249.1724806223</v>
      </c>
      <c r="E119" s="522">
        <f>IF(+J96&lt;F118,J96,D119)</f>
        <v>122522.76744186046</v>
      </c>
      <c r="F119" s="523">
        <f t="shared" si="33"/>
        <v>2740726.4050387619</v>
      </c>
      <c r="G119" s="523">
        <f t="shared" si="34"/>
        <v>2801987.7887596921</v>
      </c>
      <c r="H119" s="526">
        <f t="shared" si="35"/>
        <v>422449.07175488077</v>
      </c>
      <c r="I119" s="577">
        <f t="shared" si="36"/>
        <v>422449.07175488077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2740726.4050387619</v>
      </c>
      <c r="E120" s="522">
        <f>IF(+J96&lt;F119,J96,D120)</f>
        <v>122522.76744186046</v>
      </c>
      <c r="F120" s="523">
        <f t="shared" si="33"/>
        <v>2618203.6375969015</v>
      </c>
      <c r="G120" s="523">
        <f t="shared" si="34"/>
        <v>2679465.0213178317</v>
      </c>
      <c r="H120" s="526">
        <f t="shared" si="35"/>
        <v>409334.1677640581</v>
      </c>
      <c r="I120" s="577">
        <f t="shared" si="36"/>
        <v>409334.1677640581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2618203.6375969015</v>
      </c>
      <c r="E121" s="522">
        <f>IF(+J96&lt;F120,J96,D121)</f>
        <v>122522.76744186046</v>
      </c>
      <c r="F121" s="523">
        <f t="shared" si="33"/>
        <v>2495680.8701550411</v>
      </c>
      <c r="G121" s="523">
        <f t="shared" si="34"/>
        <v>2556942.2538759713</v>
      </c>
      <c r="H121" s="526">
        <f t="shared" si="35"/>
        <v>396219.26377323543</v>
      </c>
      <c r="I121" s="577">
        <f t="shared" si="36"/>
        <v>396219.26377323543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2495680.8701550411</v>
      </c>
      <c r="E122" s="522">
        <f>IF(+J96&lt;F121,J96,D122)</f>
        <v>122522.76744186046</v>
      </c>
      <c r="F122" s="523">
        <f t="shared" si="33"/>
        <v>2373158.1027131807</v>
      </c>
      <c r="G122" s="523">
        <f t="shared" si="34"/>
        <v>2434419.4864341109</v>
      </c>
      <c r="H122" s="526">
        <f t="shared" si="35"/>
        <v>383104.35978241276</v>
      </c>
      <c r="I122" s="577">
        <f t="shared" si="36"/>
        <v>383104.35978241276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2373158.1027131807</v>
      </c>
      <c r="E123" s="522">
        <f>IF(+J96&lt;F122,J96,D123)</f>
        <v>122522.76744186046</v>
      </c>
      <c r="F123" s="523">
        <f t="shared" si="33"/>
        <v>2250635.3352713203</v>
      </c>
      <c r="G123" s="523">
        <f t="shared" si="34"/>
        <v>2311896.7189922505</v>
      </c>
      <c r="H123" s="526">
        <f t="shared" si="35"/>
        <v>369989.45579159015</v>
      </c>
      <c r="I123" s="577">
        <f t="shared" si="36"/>
        <v>369989.45579159015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2250635.3352713203</v>
      </c>
      <c r="E124" s="522">
        <f>IF(+J96&lt;F123,J96,D124)</f>
        <v>122522.76744186046</v>
      </c>
      <c r="F124" s="523">
        <f t="shared" si="33"/>
        <v>2128112.5678294599</v>
      </c>
      <c r="G124" s="523">
        <f t="shared" si="34"/>
        <v>2189373.9515503901</v>
      </c>
      <c r="H124" s="526">
        <f t="shared" si="35"/>
        <v>356874.55180076748</v>
      </c>
      <c r="I124" s="577">
        <f t="shared" si="36"/>
        <v>356874.55180076748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2128112.5678294599</v>
      </c>
      <c r="E125" s="522">
        <f>IF(+J96&lt;F124,J96,D125)</f>
        <v>122522.76744186046</v>
      </c>
      <c r="F125" s="523">
        <f t="shared" si="33"/>
        <v>2005589.8003875995</v>
      </c>
      <c r="G125" s="523">
        <f t="shared" si="34"/>
        <v>2066851.1841085297</v>
      </c>
      <c r="H125" s="526">
        <f t="shared" si="35"/>
        <v>343759.64780994481</v>
      </c>
      <c r="I125" s="577">
        <f t="shared" si="36"/>
        <v>343759.64780994481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2005589.8003875995</v>
      </c>
      <c r="E126" s="522">
        <f>IF(+J96&lt;F125,J96,D126)</f>
        <v>122522.76744186046</v>
      </c>
      <c r="F126" s="523">
        <f t="shared" si="33"/>
        <v>1883067.0329457391</v>
      </c>
      <c r="G126" s="523">
        <f t="shared" si="34"/>
        <v>1944328.4166666693</v>
      </c>
      <c r="H126" s="526">
        <f t="shared" si="35"/>
        <v>330644.74381912214</v>
      </c>
      <c r="I126" s="577">
        <f t="shared" si="36"/>
        <v>330644.74381912214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1883067.0329457391</v>
      </c>
      <c r="E127" s="522">
        <f>IF(+J96&lt;F126,J96,D127)</f>
        <v>122522.76744186046</v>
      </c>
      <c r="F127" s="523">
        <f t="shared" si="33"/>
        <v>1760544.2655038787</v>
      </c>
      <c r="G127" s="523">
        <f t="shared" si="34"/>
        <v>1821805.6492248089</v>
      </c>
      <c r="H127" s="526">
        <f t="shared" si="35"/>
        <v>317529.83982829947</v>
      </c>
      <c r="I127" s="577">
        <f t="shared" si="36"/>
        <v>317529.83982829947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1760544.2655038787</v>
      </c>
      <c r="E128" s="522">
        <f>IF(+J96&lt;F127,J96,D128)</f>
        <v>122522.76744186046</v>
      </c>
      <c r="F128" s="523">
        <f t="shared" si="33"/>
        <v>1638021.4980620183</v>
      </c>
      <c r="G128" s="523">
        <f t="shared" si="34"/>
        <v>1699282.8817829485</v>
      </c>
      <c r="H128" s="526">
        <f t="shared" si="35"/>
        <v>304414.93583747686</v>
      </c>
      <c r="I128" s="577">
        <f t="shared" si="36"/>
        <v>304414.93583747686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1638021.4980620183</v>
      </c>
      <c r="E129" s="522">
        <f>IF(+J96&lt;F128,J96,D129)</f>
        <v>122522.76744186046</v>
      </c>
      <c r="F129" s="523">
        <f t="shared" si="33"/>
        <v>1515498.7306201579</v>
      </c>
      <c r="G129" s="523">
        <f t="shared" si="34"/>
        <v>1576760.1143410881</v>
      </c>
      <c r="H129" s="526">
        <f t="shared" si="35"/>
        <v>291300.03184665419</v>
      </c>
      <c r="I129" s="577">
        <f t="shared" si="36"/>
        <v>291300.03184665419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1515498.7306201579</v>
      </c>
      <c r="E130" s="522">
        <f>IF(+J96&lt;F129,J96,D130)</f>
        <v>122522.76744186046</v>
      </c>
      <c r="F130" s="523">
        <f t="shared" si="33"/>
        <v>1392975.9631782975</v>
      </c>
      <c r="G130" s="523">
        <f t="shared" si="34"/>
        <v>1454237.3468992277</v>
      </c>
      <c r="H130" s="526">
        <f t="shared" si="35"/>
        <v>278185.12785583152</v>
      </c>
      <c r="I130" s="577">
        <f t="shared" si="36"/>
        <v>278185.12785583152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1392975.9631782975</v>
      </c>
      <c r="E131" s="522">
        <f>IF(+J96&lt;F130,J96,D131)</f>
        <v>122522.76744186046</v>
      </c>
      <c r="F131" s="523">
        <f t="shared" si="33"/>
        <v>1270453.1957364371</v>
      </c>
      <c r="G131" s="523">
        <f t="shared" ref="G131:G154" si="37">+(F131+D131)/2</f>
        <v>1331714.5794573673</v>
      </c>
      <c r="H131" s="526">
        <f t="shared" ref="H131:H154" si="38">+J$94*G131+E131</f>
        <v>265070.22386500891</v>
      </c>
      <c r="I131" s="577">
        <f t="shared" ref="I131:I154" si="39">+J$95*G131+E131</f>
        <v>265070.22386500891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 ht="12.5">
      <c r="B132" s="195" t="str">
        <f t="shared" ref="B132:B154" si="44">IF(D132=F131,"","IU")</f>
        <v/>
      </c>
      <c r="C132" s="507">
        <f>IF(D93="","-",+C131+1)</f>
        <v>2045</v>
      </c>
      <c r="D132" s="374">
        <f>IF(F131+SUM(E$99:E131)=D$92,F131,D$92-SUM(E$99:E131))</f>
        <v>1270453.1957364371</v>
      </c>
      <c r="E132" s="522">
        <f>IF(+J96&lt;F131,J96,D132)</f>
        <v>122522.76744186046</v>
      </c>
      <c r="F132" s="523">
        <f t="shared" ref="F132:F154" si="45">+D132-E132</f>
        <v>1147930.4282945767</v>
      </c>
      <c r="G132" s="523">
        <f t="shared" si="37"/>
        <v>1209191.8120155069</v>
      </c>
      <c r="H132" s="526">
        <f t="shared" si="38"/>
        <v>251955.31987418621</v>
      </c>
      <c r="I132" s="577">
        <f t="shared" si="39"/>
        <v>251955.31987418621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2046</v>
      </c>
      <c r="D133" s="374">
        <f>IF(F132+SUM(E$99:E132)=D$92,F132,D$92-SUM(E$99:E132))</f>
        <v>1147930.4282945767</v>
      </c>
      <c r="E133" s="522">
        <f>IF(+J96&lt;F132,J96,D133)</f>
        <v>122522.76744186046</v>
      </c>
      <c r="F133" s="523">
        <f t="shared" si="45"/>
        <v>1025407.6608527163</v>
      </c>
      <c r="G133" s="523">
        <f t="shared" si="37"/>
        <v>1086669.0445736465</v>
      </c>
      <c r="H133" s="526">
        <f t="shared" si="38"/>
        <v>238840.41588336357</v>
      </c>
      <c r="I133" s="577">
        <f t="shared" si="39"/>
        <v>238840.41588336357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2047</v>
      </c>
      <c r="D134" s="374">
        <f>IF(F133+SUM(E$99:E133)=D$92,F133,D$92-SUM(E$99:E133))</f>
        <v>1025407.6608527163</v>
      </c>
      <c r="E134" s="522">
        <f>IF(+J96&lt;F133,J96,D134)</f>
        <v>122522.76744186046</v>
      </c>
      <c r="F134" s="523">
        <f t="shared" si="45"/>
        <v>902884.8934108559</v>
      </c>
      <c r="G134" s="523">
        <f t="shared" si="37"/>
        <v>964146.2771317861</v>
      </c>
      <c r="H134" s="526">
        <f t="shared" si="38"/>
        <v>225725.5118925409</v>
      </c>
      <c r="I134" s="577">
        <f t="shared" si="39"/>
        <v>225725.5118925409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2048</v>
      </c>
      <c r="D135" s="374">
        <f>IF(F134+SUM(E$99:E134)=D$92,F134,D$92-SUM(E$99:E134))</f>
        <v>902884.8934108559</v>
      </c>
      <c r="E135" s="522">
        <f>IF(+J96&lt;F134,J96,D135)</f>
        <v>122522.76744186046</v>
      </c>
      <c r="F135" s="523">
        <f t="shared" si="45"/>
        <v>780362.1259689955</v>
      </c>
      <c r="G135" s="523">
        <f t="shared" si="37"/>
        <v>841623.5096899257</v>
      </c>
      <c r="H135" s="526">
        <f t="shared" si="38"/>
        <v>212610.60790171823</v>
      </c>
      <c r="I135" s="577">
        <f t="shared" si="39"/>
        <v>212610.60790171823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2049</v>
      </c>
      <c r="D136" s="374">
        <f>IF(F135+SUM(E$99:E135)=D$92,F135,D$92-SUM(E$99:E135))</f>
        <v>780362.1259689955</v>
      </c>
      <c r="E136" s="522">
        <f>IF(+J96&lt;F135,J96,D136)</f>
        <v>122522.76744186046</v>
      </c>
      <c r="F136" s="523">
        <f t="shared" si="45"/>
        <v>657839.3585271351</v>
      </c>
      <c r="G136" s="523">
        <f t="shared" si="37"/>
        <v>719100.7422480653</v>
      </c>
      <c r="H136" s="526">
        <f t="shared" si="38"/>
        <v>199495.70391089559</v>
      </c>
      <c r="I136" s="577">
        <f t="shared" si="39"/>
        <v>199495.70391089559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2050</v>
      </c>
      <c r="D137" s="374">
        <f>IF(F136+SUM(E$99:E136)=D$92,F136,D$92-SUM(E$99:E136))</f>
        <v>657839.3585271351</v>
      </c>
      <c r="E137" s="522">
        <f>IF(+J96&lt;F136,J96,D137)</f>
        <v>122522.76744186046</v>
      </c>
      <c r="F137" s="523">
        <f t="shared" si="45"/>
        <v>535316.5910852747</v>
      </c>
      <c r="G137" s="523">
        <f t="shared" si="37"/>
        <v>596577.9748062049</v>
      </c>
      <c r="H137" s="526">
        <f t="shared" si="38"/>
        <v>186380.79992007292</v>
      </c>
      <c r="I137" s="577">
        <f t="shared" si="39"/>
        <v>186380.79992007292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2051</v>
      </c>
      <c r="D138" s="374">
        <f>IF(F137+SUM(E$99:E137)=D$92,F137,D$92-SUM(E$99:E137))</f>
        <v>535316.5910852747</v>
      </c>
      <c r="E138" s="522">
        <f>IF(+J96&lt;F137,J96,D138)</f>
        <v>122522.76744186046</v>
      </c>
      <c r="F138" s="523">
        <f t="shared" si="45"/>
        <v>412793.82364341425</v>
      </c>
      <c r="G138" s="523">
        <f t="shared" si="37"/>
        <v>474055.2073643445</v>
      </c>
      <c r="H138" s="526">
        <f t="shared" si="38"/>
        <v>173265.89592925028</v>
      </c>
      <c r="I138" s="577">
        <f t="shared" si="39"/>
        <v>173265.89592925028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2052</v>
      </c>
      <c r="D139" s="374">
        <f>IF(F138+SUM(E$99:E138)=D$92,F138,D$92-SUM(E$99:E138))</f>
        <v>412793.82364341425</v>
      </c>
      <c r="E139" s="522">
        <f>IF(+J96&lt;F138,J96,D139)</f>
        <v>122522.76744186046</v>
      </c>
      <c r="F139" s="523">
        <f t="shared" si="45"/>
        <v>290271.05620155379</v>
      </c>
      <c r="G139" s="523">
        <f t="shared" si="37"/>
        <v>351532.43992248399</v>
      </c>
      <c r="H139" s="526">
        <f t="shared" si="38"/>
        <v>160150.99193842761</v>
      </c>
      <c r="I139" s="577">
        <f t="shared" si="39"/>
        <v>160150.99193842761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2053</v>
      </c>
      <c r="D140" s="374">
        <f>IF(F139+SUM(E$99:E139)=D$92,F139,D$92-SUM(E$99:E139))</f>
        <v>290271.05620155379</v>
      </c>
      <c r="E140" s="522">
        <f>IF(+J96&lt;F139,J96,D140)</f>
        <v>122522.76744186046</v>
      </c>
      <c r="F140" s="523">
        <f t="shared" si="45"/>
        <v>167748.28875969333</v>
      </c>
      <c r="G140" s="523">
        <f t="shared" si="37"/>
        <v>229009.67248062356</v>
      </c>
      <c r="H140" s="526">
        <f t="shared" si="38"/>
        <v>147036.08794760494</v>
      </c>
      <c r="I140" s="577">
        <f t="shared" si="39"/>
        <v>147036.08794760494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2054</v>
      </c>
      <c r="D141" s="374">
        <f>IF(F140+SUM(E$99:E140)=D$92,F140,D$92-SUM(E$99:E140))</f>
        <v>167748.28875969333</v>
      </c>
      <c r="E141" s="522">
        <f>IF(+J96&lt;F140,J96,D141)</f>
        <v>122522.76744186046</v>
      </c>
      <c r="F141" s="523">
        <f t="shared" si="45"/>
        <v>45225.52131783287</v>
      </c>
      <c r="G141" s="523">
        <f t="shared" si="37"/>
        <v>106486.9050387631</v>
      </c>
      <c r="H141" s="526">
        <f t="shared" si="38"/>
        <v>133921.18395678228</v>
      </c>
      <c r="I141" s="577">
        <f t="shared" si="39"/>
        <v>133921.18395678228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2055</v>
      </c>
      <c r="D142" s="374">
        <f>IF(F141+SUM(E$99:E141)=D$92,F141,D$92-SUM(E$99:E141))</f>
        <v>45225.52131783287</v>
      </c>
      <c r="E142" s="522">
        <f>IF(+J96&lt;F141,J96,D142)</f>
        <v>45225.52131783287</v>
      </c>
      <c r="F142" s="523">
        <f t="shared" si="45"/>
        <v>0</v>
      </c>
      <c r="G142" s="523">
        <f t="shared" si="37"/>
        <v>22612.760658916435</v>
      </c>
      <c r="H142" s="526">
        <f t="shared" si="38"/>
        <v>47646.003577588119</v>
      </c>
      <c r="I142" s="577">
        <f t="shared" si="39"/>
        <v>47646.003577588119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 ht="12.5">
      <c r="C155" s="374" t="s">
        <v>78</v>
      </c>
      <c r="D155" s="375"/>
      <c r="E155" s="375">
        <f>SUM(E99:E154)</f>
        <v>5268479.0000000019</v>
      </c>
      <c r="F155" s="375"/>
      <c r="G155" s="375"/>
      <c r="H155" s="375">
        <f>SUM(H99:H154)</f>
        <v>17995721.868523907</v>
      </c>
      <c r="I155" s="375">
        <f>SUM(I99:I154)</f>
        <v>17995721.868523907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view="pageBreakPreview" zoomScale="75" zoomScaleNormal="100" zoomScaleSheetLayoutView="75" workbookViewId="0">
      <selection activeCell="G22" sqref="G2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203899.66288933976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203899.66288933976</v>
      </c>
      <c r="O6" s="269"/>
      <c r="P6" s="269"/>
    </row>
    <row r="7" spans="1:17" ht="13.5" thickBot="1">
      <c r="C7" s="467" t="s">
        <v>48</v>
      </c>
      <c r="D7" s="620" t="s">
        <v>282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281</v>
      </c>
      <c r="E9" s="666" t="s">
        <v>490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44806.833333333336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228923.1355923326</v>
      </c>
      <c r="H23" s="610">
        <v>228923.1355923326</v>
      </c>
      <c r="I23" s="511">
        <f t="shared" si="9"/>
        <v>0</v>
      </c>
      <c r="J23" s="511"/>
      <c r="K23" s="518">
        <f>G23</f>
        <v>228923.1355923326</v>
      </c>
      <c r="L23" s="519">
        <f t="shared" si="6"/>
        <v>0</v>
      </c>
      <c r="M23" s="518">
        <f>H23</f>
        <v>228923.1355923326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43764.813953488374</v>
      </c>
      <c r="F24" s="608">
        <v>1569114.4986900038</v>
      </c>
      <c r="G24" s="609">
        <v>202157.58077744386</v>
      </c>
      <c r="H24" s="610">
        <v>202157.58077744386</v>
      </c>
      <c r="I24" s="511">
        <f t="shared" si="9"/>
        <v>0</v>
      </c>
      <c r="J24" s="511"/>
      <c r="K24" s="518">
        <f>G24</f>
        <v>202157.58077744386</v>
      </c>
      <c r="L24" s="519">
        <f t="shared" ref="L24" si="10">IF(K24&lt;&gt;0,+G24-K24,0)</f>
        <v>0</v>
      </c>
      <c r="M24" s="518">
        <f>H24</f>
        <v>202157.58077744386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242136.75758326697</v>
      </c>
      <c r="H25" s="610">
        <v>242136.75758326697</v>
      </c>
      <c r="I25" s="511">
        <f t="shared" si="9"/>
        <v>0</v>
      </c>
      <c r="J25" s="511"/>
      <c r="K25" s="518">
        <f>G25</f>
        <v>242136.75758326697</v>
      </c>
      <c r="L25" s="519">
        <f t="shared" ref="L25" si="11">IF(K25&lt;&gt;0,+G25-K25,0)</f>
        <v>0</v>
      </c>
      <c r="M25" s="518">
        <f>H25</f>
        <v>242136.75758326697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1523214.8157631741</v>
      </c>
      <c r="E26" s="522">
        <f>IF(+I14&lt;F25,I14,D26)</f>
        <v>44806.833333333336</v>
      </c>
      <c r="F26" s="523">
        <f t="shared" ref="F26:F48" si="12">+D26-E26</f>
        <v>1478407.9824298408</v>
      </c>
      <c r="G26" s="524">
        <f t="shared" ref="G26:G53" si="13">+I$12*((D26+F26)/2)+E26</f>
        <v>203899.66288933976</v>
      </c>
      <c r="H26" s="491">
        <f t="shared" ref="H26:H53" si="14">+I$13*((D26+F26)/2)+E26</f>
        <v>203899.66288933976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1478407.9824298408</v>
      </c>
      <c r="E27" s="522">
        <f>IF(+I14&lt;F26,I14,D27)</f>
        <v>44806.833333333336</v>
      </c>
      <c r="F27" s="523">
        <f t="shared" si="12"/>
        <v>1433601.1490965076</v>
      </c>
      <c r="G27" s="524">
        <f t="shared" si="13"/>
        <v>199149.93490703916</v>
      </c>
      <c r="H27" s="491">
        <f t="shared" si="14"/>
        <v>199149.93490703916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1433601.1490965076</v>
      </c>
      <c r="E28" s="522">
        <f>IF(+I14&lt;F27,I14,D28)</f>
        <v>44806.833333333336</v>
      </c>
      <c r="F28" s="523">
        <f t="shared" si="12"/>
        <v>1388794.3157631743</v>
      </c>
      <c r="G28" s="524">
        <f t="shared" si="13"/>
        <v>194400.2069247386</v>
      </c>
      <c r="H28" s="491">
        <f t="shared" si="14"/>
        <v>194400.2069247386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1388794.3157631743</v>
      </c>
      <c r="E29" s="522">
        <f>IF(+I14&lt;F28,I14,D29)</f>
        <v>44806.833333333336</v>
      </c>
      <c r="F29" s="523">
        <f t="shared" si="12"/>
        <v>1343987.4824298411</v>
      </c>
      <c r="G29" s="524">
        <f t="shared" si="13"/>
        <v>189650.47894243797</v>
      </c>
      <c r="H29" s="491">
        <f t="shared" si="14"/>
        <v>189650.47894243797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1343987.4824298411</v>
      </c>
      <c r="E30" s="522">
        <f>IF(+I14&lt;F29,I14,D30)</f>
        <v>44806.833333333336</v>
      </c>
      <c r="F30" s="523">
        <f t="shared" si="12"/>
        <v>1299180.6490965078</v>
      </c>
      <c r="G30" s="524">
        <f t="shared" si="13"/>
        <v>184900.7509601374</v>
      </c>
      <c r="H30" s="491">
        <f t="shared" si="14"/>
        <v>184900.7509601374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1299180.6490965078</v>
      </c>
      <c r="E31" s="522">
        <f>IF(+I14&lt;F30,I14,D31)</f>
        <v>44806.833333333336</v>
      </c>
      <c r="F31" s="523">
        <f t="shared" si="12"/>
        <v>1254373.8157631746</v>
      </c>
      <c r="G31" s="524">
        <f t="shared" si="13"/>
        <v>180151.02297783681</v>
      </c>
      <c r="H31" s="491">
        <f t="shared" si="14"/>
        <v>180151.02297783681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1254373.8157631746</v>
      </c>
      <c r="E32" s="522">
        <f>IF(+I14&lt;F31,I14,D32)</f>
        <v>44806.833333333336</v>
      </c>
      <c r="F32" s="523">
        <f t="shared" si="12"/>
        <v>1209566.9824298413</v>
      </c>
      <c r="G32" s="524">
        <f t="shared" si="13"/>
        <v>175401.29499553624</v>
      </c>
      <c r="H32" s="491">
        <f t="shared" si="14"/>
        <v>175401.29499553624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1209566.9824298413</v>
      </c>
      <c r="E33" s="522">
        <f>IF(+I14&lt;F32,I14,D33)</f>
        <v>44806.833333333336</v>
      </c>
      <c r="F33" s="523">
        <f t="shared" si="12"/>
        <v>1164760.149096508</v>
      </c>
      <c r="G33" s="524">
        <f t="shared" si="13"/>
        <v>170651.56701323562</v>
      </c>
      <c r="H33" s="491">
        <f t="shared" si="14"/>
        <v>170651.56701323562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1164760.149096508</v>
      </c>
      <c r="E34" s="522">
        <f>IF(+I14&lt;F33,I14,D34)</f>
        <v>44806.833333333336</v>
      </c>
      <c r="F34" s="523">
        <f t="shared" si="12"/>
        <v>1119953.3157631748</v>
      </c>
      <c r="G34" s="524">
        <f t="shared" si="13"/>
        <v>165901.83903093508</v>
      </c>
      <c r="H34" s="491">
        <f t="shared" si="14"/>
        <v>165901.83903093508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1119953.3157631748</v>
      </c>
      <c r="E35" s="522">
        <f>IF(+I14&lt;F34,I14,D35)</f>
        <v>44806.833333333336</v>
      </c>
      <c r="F35" s="523">
        <f t="shared" si="12"/>
        <v>1075146.4824298415</v>
      </c>
      <c r="G35" s="524">
        <f t="shared" si="13"/>
        <v>161152.11104863446</v>
      </c>
      <c r="H35" s="491">
        <f t="shared" si="14"/>
        <v>161152.11104863446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1075146.4824298415</v>
      </c>
      <c r="E36" s="522">
        <f>IF(+I14&lt;F35,I14,D36)</f>
        <v>44806.833333333336</v>
      </c>
      <c r="F36" s="523">
        <f t="shared" si="12"/>
        <v>1030339.6490965082</v>
      </c>
      <c r="G36" s="524">
        <f t="shared" si="13"/>
        <v>156402.38306633386</v>
      </c>
      <c r="H36" s="491">
        <f t="shared" si="14"/>
        <v>156402.38306633386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1030339.6490965082</v>
      </c>
      <c r="E37" s="522">
        <f>IF(+I14&lt;F36,I14,D37)</f>
        <v>44806.833333333336</v>
      </c>
      <c r="F37" s="523">
        <f t="shared" si="12"/>
        <v>985532.81576317479</v>
      </c>
      <c r="G37" s="524">
        <f t="shared" si="13"/>
        <v>151652.65508403329</v>
      </c>
      <c r="H37" s="491">
        <f t="shared" si="14"/>
        <v>151652.65508403329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985532.81576317479</v>
      </c>
      <c r="E38" s="522">
        <f>IF(+I14&lt;F37,I14,D38)</f>
        <v>44806.833333333336</v>
      </c>
      <c r="F38" s="523">
        <f t="shared" si="12"/>
        <v>940725.98242984142</v>
      </c>
      <c r="G38" s="524">
        <f t="shared" si="13"/>
        <v>146902.92710173267</v>
      </c>
      <c r="H38" s="491">
        <f t="shared" si="14"/>
        <v>146902.92710173267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940725.98242984142</v>
      </c>
      <c r="E39" s="522">
        <f>IF(+I14&lt;F38,I14,D39)</f>
        <v>44806.833333333336</v>
      </c>
      <c r="F39" s="523">
        <f t="shared" si="12"/>
        <v>895919.14909650804</v>
      </c>
      <c r="G39" s="524">
        <f t="shared" si="13"/>
        <v>142153.19911943207</v>
      </c>
      <c r="H39" s="491">
        <f t="shared" si="14"/>
        <v>142153.19911943207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895919.14909650804</v>
      </c>
      <c r="E40" s="522">
        <f>IF(+I14&lt;F39,I14,D40)</f>
        <v>44806.833333333336</v>
      </c>
      <c r="F40" s="523">
        <f t="shared" si="12"/>
        <v>851112.31576317467</v>
      </c>
      <c r="G40" s="524">
        <f t="shared" si="13"/>
        <v>137403.47113713148</v>
      </c>
      <c r="H40" s="491">
        <f t="shared" si="14"/>
        <v>137403.47113713148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851112.31576317467</v>
      </c>
      <c r="E41" s="522">
        <f>IF(+I14&lt;F40,I14,D41)</f>
        <v>44806.833333333336</v>
      </c>
      <c r="F41" s="523">
        <f t="shared" si="12"/>
        <v>806305.4824298413</v>
      </c>
      <c r="G41" s="524">
        <f t="shared" si="13"/>
        <v>132653.74315483088</v>
      </c>
      <c r="H41" s="491">
        <f t="shared" si="14"/>
        <v>132653.74315483088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806305.4824298413</v>
      </c>
      <c r="E42" s="522">
        <f>IF(+I14&lt;F41,I14,D42)</f>
        <v>44806.833333333336</v>
      </c>
      <c r="F42" s="523">
        <f t="shared" si="12"/>
        <v>761498.64909650793</v>
      </c>
      <c r="G42" s="524">
        <f t="shared" si="13"/>
        <v>127904.01517253029</v>
      </c>
      <c r="H42" s="491">
        <f t="shared" si="14"/>
        <v>127904.01517253029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761498.64909650793</v>
      </c>
      <c r="E43" s="522">
        <f>IF(+I14&lt;F42,I14,D43)</f>
        <v>44806.833333333336</v>
      </c>
      <c r="F43" s="523">
        <f t="shared" si="12"/>
        <v>716691.81576317456</v>
      </c>
      <c r="G43" s="524">
        <f t="shared" si="13"/>
        <v>123154.28719022969</v>
      </c>
      <c r="H43" s="491">
        <f t="shared" si="14"/>
        <v>123154.28719022969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716691.81576317456</v>
      </c>
      <c r="E44" s="522">
        <f>IF(+I14&lt;F43,I14,D44)</f>
        <v>44806.833333333336</v>
      </c>
      <c r="F44" s="523">
        <f t="shared" si="12"/>
        <v>671884.98242984118</v>
      </c>
      <c r="G44" s="524">
        <f t="shared" si="13"/>
        <v>118404.55920792909</v>
      </c>
      <c r="H44" s="491">
        <f t="shared" si="14"/>
        <v>118404.55920792909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671884.98242984118</v>
      </c>
      <c r="E45" s="522">
        <f>IF(+I14&lt;F44,I14,D45)</f>
        <v>44806.833333333336</v>
      </c>
      <c r="F45" s="523">
        <f t="shared" si="12"/>
        <v>627078.14909650781</v>
      </c>
      <c r="G45" s="524">
        <f t="shared" si="13"/>
        <v>113654.8312256285</v>
      </c>
      <c r="H45" s="491">
        <f t="shared" si="14"/>
        <v>113654.8312256285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627078.14909650781</v>
      </c>
      <c r="E46" s="522">
        <f>IF(+I14&lt;F45,I14,D46)</f>
        <v>44806.833333333336</v>
      </c>
      <c r="F46" s="523">
        <f t="shared" si="12"/>
        <v>582271.31576317444</v>
      </c>
      <c r="G46" s="524">
        <f t="shared" si="13"/>
        <v>108905.10324332787</v>
      </c>
      <c r="H46" s="491">
        <f t="shared" si="14"/>
        <v>108905.10324332787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582271.31576317444</v>
      </c>
      <c r="E47" s="522">
        <f>IF(+I14&lt;F46,I14,D47)</f>
        <v>44806.833333333336</v>
      </c>
      <c r="F47" s="523">
        <f t="shared" si="12"/>
        <v>537464.48242984107</v>
      </c>
      <c r="G47" s="524">
        <f t="shared" si="13"/>
        <v>104155.37526102731</v>
      </c>
      <c r="H47" s="491">
        <f t="shared" si="14"/>
        <v>104155.37526102731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537464.48242984107</v>
      </c>
      <c r="E48" s="522">
        <f>IF(+I14&lt;F47,I14,D48)</f>
        <v>44806.833333333336</v>
      </c>
      <c r="F48" s="523">
        <f t="shared" si="12"/>
        <v>492657.64909650775</v>
      </c>
      <c r="G48" s="524">
        <f t="shared" si="13"/>
        <v>99405.647278726698</v>
      </c>
      <c r="H48" s="491">
        <f t="shared" si="14"/>
        <v>99405.647278726698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492657.64909650775</v>
      </c>
      <c r="E49" s="522">
        <f>IF(+I14&lt;F48,I14,D49)</f>
        <v>44806.833333333336</v>
      </c>
      <c r="F49" s="523">
        <f t="shared" ref="F49:F72" si="15">+D49-E49</f>
        <v>447850.81576317444</v>
      </c>
      <c r="G49" s="524">
        <f t="shared" si="13"/>
        <v>94655.919296426102</v>
      </c>
      <c r="H49" s="491">
        <f t="shared" si="14"/>
        <v>94655.919296426102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447850.81576317444</v>
      </c>
      <c r="E50" s="522">
        <f>IF(+I14&lt;F49,I14,D50)</f>
        <v>44806.833333333336</v>
      </c>
      <c r="F50" s="523">
        <f t="shared" si="15"/>
        <v>403043.98242984113</v>
      </c>
      <c r="G50" s="524">
        <f t="shared" si="13"/>
        <v>89906.191314125521</v>
      </c>
      <c r="H50" s="491">
        <f t="shared" si="14"/>
        <v>89906.191314125521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403043.98242984113</v>
      </c>
      <c r="E51" s="522">
        <f>IF(+I14&lt;F50,I14,D51)</f>
        <v>44806.833333333336</v>
      </c>
      <c r="F51" s="523">
        <f t="shared" si="15"/>
        <v>358237.14909650781</v>
      </c>
      <c r="G51" s="524">
        <f t="shared" si="13"/>
        <v>85156.463331824925</v>
      </c>
      <c r="H51" s="491">
        <f t="shared" si="14"/>
        <v>85156.463331824925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358237.14909650781</v>
      </c>
      <c r="E52" s="522">
        <f>IF(+I14&lt;F51,I14,D52)</f>
        <v>44806.833333333336</v>
      </c>
      <c r="F52" s="523">
        <f t="shared" si="15"/>
        <v>313430.3157631745</v>
      </c>
      <c r="G52" s="524">
        <f t="shared" si="13"/>
        <v>80406.73534952433</v>
      </c>
      <c r="H52" s="491">
        <f t="shared" si="14"/>
        <v>80406.73534952433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313430.3157631745</v>
      </c>
      <c r="E53" s="522">
        <f>IF(+I14&lt;F52,I14,D53)</f>
        <v>44806.833333333336</v>
      </c>
      <c r="F53" s="523">
        <f t="shared" si="15"/>
        <v>268623.48242984118</v>
      </c>
      <c r="G53" s="524">
        <f t="shared" si="13"/>
        <v>75657.007367223734</v>
      </c>
      <c r="H53" s="491">
        <f t="shared" si="14"/>
        <v>75657.007367223734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268623.48242984118</v>
      </c>
      <c r="E54" s="522">
        <f>IF(+I14&lt;F53,I14,D54)</f>
        <v>44806.833333333336</v>
      </c>
      <c r="F54" s="523">
        <f t="shared" si="15"/>
        <v>223816.64909650784</v>
      </c>
      <c r="G54" s="524">
        <f t="shared" ref="G54:G72" si="21">+I$12*((D54+F54)/2)+E54</f>
        <v>70907.279384923138</v>
      </c>
      <c r="H54" s="491">
        <f t="shared" ref="H54:H72" si="22">+I$13*((D54+F54)/2)+E54</f>
        <v>70907.279384923138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223816.64909650784</v>
      </c>
      <c r="E55" s="522">
        <f>IF(+I14&lt;F54,I14,D55)</f>
        <v>44806.833333333336</v>
      </c>
      <c r="F55" s="523">
        <f t="shared" si="15"/>
        <v>179009.8157631745</v>
      </c>
      <c r="G55" s="524">
        <f t="shared" si="21"/>
        <v>66157.551402622543</v>
      </c>
      <c r="H55" s="491">
        <f t="shared" si="22"/>
        <v>66157.551402622543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179009.8157631745</v>
      </c>
      <c r="E56" s="522">
        <f>IF(+I14&lt;F55,I14,D56)</f>
        <v>44806.833333333336</v>
      </c>
      <c r="F56" s="523">
        <f t="shared" si="15"/>
        <v>134202.98242984115</v>
      </c>
      <c r="G56" s="524">
        <f t="shared" si="21"/>
        <v>61407.823420321947</v>
      </c>
      <c r="H56" s="491">
        <f t="shared" si="22"/>
        <v>61407.823420321947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134202.98242984115</v>
      </c>
      <c r="E57" s="522">
        <f>IF(+I14&lt;F56,I14,D57)</f>
        <v>44806.833333333336</v>
      </c>
      <c r="F57" s="523">
        <f t="shared" si="15"/>
        <v>89396.149096507812</v>
      </c>
      <c r="G57" s="524">
        <f t="shared" si="21"/>
        <v>56658.095438021352</v>
      </c>
      <c r="H57" s="491">
        <f t="shared" si="22"/>
        <v>56658.095438021352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89396.149096507812</v>
      </c>
      <c r="E58" s="522">
        <f>IF(+I14&lt;F57,I14,D58)</f>
        <v>44806.833333333336</v>
      </c>
      <c r="F58" s="523">
        <f t="shared" si="15"/>
        <v>44589.315763174476</v>
      </c>
      <c r="G58" s="524">
        <f t="shared" si="21"/>
        <v>51908.367455720763</v>
      </c>
      <c r="H58" s="491">
        <f t="shared" si="22"/>
        <v>51908.367455720763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44589.315763174476</v>
      </c>
      <c r="E59" s="522">
        <f>IF(+I14&lt;F58,I14,D59)</f>
        <v>44589.315763174476</v>
      </c>
      <c r="F59" s="523">
        <f t="shared" si="15"/>
        <v>0</v>
      </c>
      <c r="G59" s="524">
        <f t="shared" si="21"/>
        <v>46952.650828793041</v>
      </c>
      <c r="H59" s="491">
        <f t="shared" si="22"/>
        <v>46952.650828793041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1881886.9999999993</v>
      </c>
      <c r="F73" s="375"/>
      <c r="G73" s="375">
        <f>SUM(G17:G72)</f>
        <v>6549883.8619350353</v>
      </c>
      <c r="H73" s="375">
        <f>SUM(H17:H72)</f>
        <v>6549883.8619350353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202157.58077744386</v>
      </c>
      <c r="N87" s="546">
        <f>IF(J92&lt;D11,0,VLOOKUP(J92,C17:O72,11))</f>
        <v>202157.58077744386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214195.37291245433</v>
      </c>
      <c r="N88" s="550">
        <f>IF(J92&lt;D11,0,VLOOKUP(J92,C99:P154,7))</f>
        <v>214195.37291245433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12037.792135010473</v>
      </c>
      <c r="N89" s="555">
        <f>+N88-N87</f>
        <v>12037.792135010473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43764.813953488374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23">+I99-H99</f>
        <v>0</v>
      </c>
      <c r="K99" s="514"/>
      <c r="L99" s="512">
        <f t="shared" ref="L99:L104" si="24">H99</f>
        <v>138821.56113909211</v>
      </c>
      <c r="M99" s="597">
        <f t="shared" ref="M99:M130" si="25">IF(L99&lt;&gt;0,+H99-L99,0)</f>
        <v>0</v>
      </c>
      <c r="N99" s="512">
        <f t="shared" ref="N99:N104" si="26">I99</f>
        <v>138821.56113909211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24"/>
        <v>296379.53273897158</v>
      </c>
      <c r="M100" s="519">
        <f t="shared" ref="M100:M105" si="30">IF(L100&lt;&gt;0,+H100-L100,0)</f>
        <v>0</v>
      </c>
      <c r="N100" s="518">
        <f t="shared" si="26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24"/>
        <v>291463.97554748988</v>
      </c>
      <c r="M101" s="519">
        <f t="shared" si="30"/>
        <v>0</v>
      </c>
      <c r="N101" s="518">
        <f t="shared" si="26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23"/>
        <v>0</v>
      </c>
      <c r="K102" s="514"/>
      <c r="L102" s="518">
        <f t="shared" si="24"/>
        <v>278020.60623720445</v>
      </c>
      <c r="M102" s="519">
        <f t="shared" si="30"/>
        <v>0</v>
      </c>
      <c r="N102" s="518">
        <f t="shared" si="26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23"/>
        <v>0</v>
      </c>
      <c r="K103" s="514"/>
      <c r="L103" s="518">
        <f t="shared" si="24"/>
        <v>262827.69435337436</v>
      </c>
      <c r="M103" s="519">
        <f t="shared" si="30"/>
        <v>0</v>
      </c>
      <c r="N103" s="518">
        <f t="shared" si="26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23"/>
        <v>0</v>
      </c>
      <c r="K104" s="514"/>
      <c r="L104" s="518">
        <f t="shared" si="24"/>
        <v>249036.58491645948</v>
      </c>
      <c r="M104" s="519">
        <f t="shared" si="30"/>
        <v>0</v>
      </c>
      <c r="N104" s="518">
        <f t="shared" si="26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23"/>
        <v>0</v>
      </c>
      <c r="K105" s="514"/>
      <c r="L105" s="518">
        <f t="shared" ref="L105" si="31">H105</f>
        <v>217627.83363465747</v>
      </c>
      <c r="M105" s="519">
        <f t="shared" si="30"/>
        <v>0</v>
      </c>
      <c r="N105" s="518">
        <f t="shared" ref="N105" si="32">I105</f>
        <v>217627.83363465747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374">
        <f>IF(F105+SUM(E$99:E105)=D$92,F105,D$92-SUM(E$99:E105))</f>
        <v>1614088.0193798454</v>
      </c>
      <c r="E106" s="522">
        <f>IF(+J96&lt;F105,J96,D106)</f>
        <v>43764.813953488374</v>
      </c>
      <c r="F106" s="523">
        <f t="shared" ref="F106:F131" si="33">+D106-E106</f>
        <v>1570323.205426357</v>
      </c>
      <c r="G106" s="523">
        <f t="shared" ref="G106:G130" si="34">+(F106+D106)/2</f>
        <v>1592205.6124031013</v>
      </c>
      <c r="H106" s="526">
        <f t="shared" ref="H106:H130" si="35">+J$94*G106+E106</f>
        <v>214195.37291245433</v>
      </c>
      <c r="I106" s="577">
        <f t="shared" ref="I106:I130" si="36">+J$95*G106+E106</f>
        <v>214195.37291245433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1570323.205426357</v>
      </c>
      <c r="E107" s="522">
        <f>IF(+J96&lt;F106,J96,D107)</f>
        <v>43764.813953488374</v>
      </c>
      <c r="F107" s="523">
        <f t="shared" si="33"/>
        <v>1526558.3914728686</v>
      </c>
      <c r="G107" s="523">
        <f t="shared" si="34"/>
        <v>1548440.7984496127</v>
      </c>
      <c r="H107" s="526">
        <f t="shared" si="35"/>
        <v>209510.76330756128</v>
      </c>
      <c r="I107" s="577">
        <f t="shared" si="36"/>
        <v>209510.76330756128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1526558.3914728686</v>
      </c>
      <c r="E108" s="522">
        <f>IF(+J96&lt;F107,J96,D108)</f>
        <v>43764.813953488374</v>
      </c>
      <c r="F108" s="523">
        <f t="shared" si="33"/>
        <v>1482793.5775193803</v>
      </c>
      <c r="G108" s="523">
        <f t="shared" si="34"/>
        <v>1504675.9844961246</v>
      </c>
      <c r="H108" s="526">
        <f t="shared" si="35"/>
        <v>204826.15370266826</v>
      </c>
      <c r="I108" s="577">
        <f t="shared" si="36"/>
        <v>204826.15370266826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1482793.5775193803</v>
      </c>
      <c r="E109" s="522">
        <f>IF(+J96&lt;F108,J96,D109)</f>
        <v>43764.813953488374</v>
      </c>
      <c r="F109" s="523">
        <f t="shared" si="33"/>
        <v>1439028.7635658919</v>
      </c>
      <c r="G109" s="523">
        <f t="shared" si="34"/>
        <v>1460911.170542636</v>
      </c>
      <c r="H109" s="526">
        <f t="shared" si="35"/>
        <v>200141.54409777519</v>
      </c>
      <c r="I109" s="577">
        <f t="shared" si="36"/>
        <v>200141.54409777519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1439028.7635658919</v>
      </c>
      <c r="E110" s="522">
        <f>IF(+J96&lt;F109,J96,D110)</f>
        <v>43764.813953488374</v>
      </c>
      <c r="F110" s="523">
        <f t="shared" si="33"/>
        <v>1395263.9496124035</v>
      </c>
      <c r="G110" s="523">
        <f t="shared" si="34"/>
        <v>1417146.3565891478</v>
      </c>
      <c r="H110" s="526">
        <f t="shared" si="35"/>
        <v>195456.93449288217</v>
      </c>
      <c r="I110" s="577">
        <f t="shared" si="36"/>
        <v>195456.93449288217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1395263.9496124035</v>
      </c>
      <c r="E111" s="522">
        <f>IF(+J96&lt;F110,J96,D111)</f>
        <v>43764.813953488374</v>
      </c>
      <c r="F111" s="523">
        <f t="shared" si="33"/>
        <v>1351499.1356589152</v>
      </c>
      <c r="G111" s="523">
        <f t="shared" si="34"/>
        <v>1373381.5426356592</v>
      </c>
      <c r="H111" s="526">
        <f t="shared" si="35"/>
        <v>190772.32488798912</v>
      </c>
      <c r="I111" s="577">
        <f t="shared" si="36"/>
        <v>190772.32488798912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1351499.1356589152</v>
      </c>
      <c r="E112" s="522">
        <f>IF(+J96&lt;F111,J96,D112)</f>
        <v>43764.813953488374</v>
      </c>
      <c r="F112" s="523">
        <f t="shared" si="33"/>
        <v>1307734.3217054268</v>
      </c>
      <c r="G112" s="523">
        <f t="shared" si="34"/>
        <v>1329616.7286821711</v>
      </c>
      <c r="H112" s="526">
        <f t="shared" si="35"/>
        <v>186087.7152830961</v>
      </c>
      <c r="I112" s="577">
        <f t="shared" si="36"/>
        <v>186087.7152830961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1307734.3217054268</v>
      </c>
      <c r="E113" s="522">
        <f>IF(+J96&lt;F112,J96,D113)</f>
        <v>43764.813953488374</v>
      </c>
      <c r="F113" s="523">
        <f t="shared" si="33"/>
        <v>1263969.5077519384</v>
      </c>
      <c r="G113" s="523">
        <f t="shared" si="34"/>
        <v>1285851.9147286825</v>
      </c>
      <c r="H113" s="526">
        <f t="shared" si="35"/>
        <v>181403.10567820302</v>
      </c>
      <c r="I113" s="577">
        <f t="shared" si="36"/>
        <v>181403.10567820302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1263969.5077519384</v>
      </c>
      <c r="E114" s="522">
        <f>IF(+J96&lt;F113,J96,D114)</f>
        <v>43764.813953488374</v>
      </c>
      <c r="F114" s="523">
        <f t="shared" si="33"/>
        <v>1220204.6937984501</v>
      </c>
      <c r="G114" s="523">
        <f t="shared" si="34"/>
        <v>1242087.1007751944</v>
      </c>
      <c r="H114" s="526">
        <f t="shared" si="35"/>
        <v>176718.49607331</v>
      </c>
      <c r="I114" s="577">
        <f t="shared" si="36"/>
        <v>176718.49607331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1220204.6937984501</v>
      </c>
      <c r="E115" s="522">
        <f>IF(+J96&lt;F114,J96,D115)</f>
        <v>43764.813953488374</v>
      </c>
      <c r="F115" s="523">
        <f t="shared" si="33"/>
        <v>1176439.8798449617</v>
      </c>
      <c r="G115" s="523">
        <f t="shared" si="34"/>
        <v>1198322.2868217058</v>
      </c>
      <c r="H115" s="526">
        <f t="shared" si="35"/>
        <v>172033.88646841695</v>
      </c>
      <c r="I115" s="577">
        <f t="shared" si="36"/>
        <v>172033.88646841695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1176439.8798449617</v>
      </c>
      <c r="E116" s="522">
        <f>IF(+J96&lt;F115,J96,D116)</f>
        <v>43764.813953488374</v>
      </c>
      <c r="F116" s="523">
        <f t="shared" si="33"/>
        <v>1132675.0658914733</v>
      </c>
      <c r="G116" s="523">
        <f t="shared" si="34"/>
        <v>1154557.4728682176</v>
      </c>
      <c r="H116" s="526">
        <f t="shared" si="35"/>
        <v>167349.27686352393</v>
      </c>
      <c r="I116" s="577">
        <f t="shared" si="36"/>
        <v>167349.27686352393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1132675.0658914733</v>
      </c>
      <c r="E117" s="522">
        <f>IF(+J96&lt;F116,J96,D117)</f>
        <v>43764.813953488374</v>
      </c>
      <c r="F117" s="523">
        <f t="shared" si="33"/>
        <v>1088910.251937985</v>
      </c>
      <c r="G117" s="523">
        <f t="shared" si="34"/>
        <v>1110792.658914729</v>
      </c>
      <c r="H117" s="526">
        <f t="shared" si="35"/>
        <v>162664.66725863086</v>
      </c>
      <c r="I117" s="577">
        <f t="shared" si="36"/>
        <v>162664.66725863086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1088910.251937985</v>
      </c>
      <c r="E118" s="522">
        <f>IF(+J96&lt;F117,J96,D118)</f>
        <v>43764.813953488374</v>
      </c>
      <c r="F118" s="523">
        <f t="shared" si="33"/>
        <v>1045145.4379844966</v>
      </c>
      <c r="G118" s="523">
        <f t="shared" si="34"/>
        <v>1067027.8449612409</v>
      </c>
      <c r="H118" s="526">
        <f t="shared" si="35"/>
        <v>157980.05765373784</v>
      </c>
      <c r="I118" s="577">
        <f t="shared" si="36"/>
        <v>157980.05765373784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1045145.4379844966</v>
      </c>
      <c r="E119" s="522">
        <f>IF(+J96&lt;F118,J96,D119)</f>
        <v>43764.813953488374</v>
      </c>
      <c r="F119" s="523">
        <f t="shared" si="33"/>
        <v>1001380.6240310082</v>
      </c>
      <c r="G119" s="523">
        <f t="shared" si="34"/>
        <v>1023263.0310077524</v>
      </c>
      <c r="H119" s="526">
        <f t="shared" si="35"/>
        <v>153295.44804884479</v>
      </c>
      <c r="I119" s="577">
        <f t="shared" si="36"/>
        <v>153295.44804884479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1001380.6240310082</v>
      </c>
      <c r="E120" s="522">
        <f>IF(+J96&lt;F119,J96,D120)</f>
        <v>43764.813953488374</v>
      </c>
      <c r="F120" s="523">
        <f t="shared" si="33"/>
        <v>957615.81007751985</v>
      </c>
      <c r="G120" s="523">
        <f t="shared" si="34"/>
        <v>979498.21705426404</v>
      </c>
      <c r="H120" s="526">
        <f t="shared" si="35"/>
        <v>148610.83844395174</v>
      </c>
      <c r="I120" s="577">
        <f t="shared" si="36"/>
        <v>148610.83844395174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957615.81007751985</v>
      </c>
      <c r="E121" s="522">
        <f>IF(+J96&lt;F120,J96,D121)</f>
        <v>43764.813953488374</v>
      </c>
      <c r="F121" s="523">
        <f t="shared" si="33"/>
        <v>913850.99612403149</v>
      </c>
      <c r="G121" s="523">
        <f t="shared" si="34"/>
        <v>935733.40310077567</v>
      </c>
      <c r="H121" s="526">
        <f t="shared" si="35"/>
        <v>143926.22883905872</v>
      </c>
      <c r="I121" s="577">
        <f t="shared" si="36"/>
        <v>143926.22883905872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913850.99612403149</v>
      </c>
      <c r="E122" s="522">
        <f>IF(+J96&lt;F121,J96,D122)</f>
        <v>43764.813953488374</v>
      </c>
      <c r="F122" s="523">
        <f t="shared" si="33"/>
        <v>870086.18217054312</v>
      </c>
      <c r="G122" s="523">
        <f t="shared" si="34"/>
        <v>891968.5891472873</v>
      </c>
      <c r="H122" s="526">
        <f t="shared" si="35"/>
        <v>139241.61923416567</v>
      </c>
      <c r="I122" s="577">
        <f t="shared" si="36"/>
        <v>139241.61923416567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870086.18217054312</v>
      </c>
      <c r="E123" s="522">
        <f>IF(+J96&lt;F122,J96,D123)</f>
        <v>43764.813953488374</v>
      </c>
      <c r="F123" s="523">
        <f t="shared" si="33"/>
        <v>826321.36821705475</v>
      </c>
      <c r="G123" s="523">
        <f t="shared" si="34"/>
        <v>848203.77519379894</v>
      </c>
      <c r="H123" s="526">
        <f t="shared" si="35"/>
        <v>134557.00962927262</v>
      </c>
      <c r="I123" s="577">
        <f t="shared" si="36"/>
        <v>134557.00962927262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826321.36821705475</v>
      </c>
      <c r="E124" s="522">
        <f>IF(+J96&lt;F123,J96,D124)</f>
        <v>43764.813953488374</v>
      </c>
      <c r="F124" s="523">
        <f t="shared" si="33"/>
        <v>782556.55426356639</v>
      </c>
      <c r="G124" s="523">
        <f t="shared" si="34"/>
        <v>804438.96124031057</v>
      </c>
      <c r="H124" s="526">
        <f t="shared" si="35"/>
        <v>129872.40002437957</v>
      </c>
      <c r="I124" s="577">
        <f t="shared" si="36"/>
        <v>129872.40002437957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782556.55426356639</v>
      </c>
      <c r="E125" s="522">
        <f>IF(+J96&lt;F124,J96,D125)</f>
        <v>43764.813953488374</v>
      </c>
      <c r="F125" s="523">
        <f t="shared" si="33"/>
        <v>738791.74031007802</v>
      </c>
      <c r="G125" s="523">
        <f t="shared" si="34"/>
        <v>760674.1472868222</v>
      </c>
      <c r="H125" s="526">
        <f t="shared" si="35"/>
        <v>125187.79041948656</v>
      </c>
      <c r="I125" s="577">
        <f t="shared" si="36"/>
        <v>125187.79041948656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738791.74031007802</v>
      </c>
      <c r="E126" s="522">
        <f>IF(+J96&lt;F125,J96,D126)</f>
        <v>43764.813953488374</v>
      </c>
      <c r="F126" s="523">
        <f t="shared" si="33"/>
        <v>695026.92635658965</v>
      </c>
      <c r="G126" s="523">
        <f t="shared" si="34"/>
        <v>716909.33333333384</v>
      </c>
      <c r="H126" s="526">
        <f t="shared" si="35"/>
        <v>120503.18081459351</v>
      </c>
      <c r="I126" s="577">
        <f t="shared" si="36"/>
        <v>120503.18081459351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695026.92635658965</v>
      </c>
      <c r="E127" s="522">
        <f>IF(+J96&lt;F126,J96,D127)</f>
        <v>43764.813953488374</v>
      </c>
      <c r="F127" s="523">
        <f t="shared" si="33"/>
        <v>651262.11240310129</v>
      </c>
      <c r="G127" s="523">
        <f t="shared" si="34"/>
        <v>673144.51937984547</v>
      </c>
      <c r="H127" s="526">
        <f t="shared" si="35"/>
        <v>115818.57120970046</v>
      </c>
      <c r="I127" s="577">
        <f t="shared" si="36"/>
        <v>115818.57120970046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651262.11240310129</v>
      </c>
      <c r="E128" s="522">
        <f>IF(+J96&lt;F127,J96,D128)</f>
        <v>43764.813953488374</v>
      </c>
      <c r="F128" s="523">
        <f t="shared" si="33"/>
        <v>607497.29844961292</v>
      </c>
      <c r="G128" s="523">
        <f t="shared" si="34"/>
        <v>629379.7054263571</v>
      </c>
      <c r="H128" s="526">
        <f t="shared" si="35"/>
        <v>111133.96160480741</v>
      </c>
      <c r="I128" s="577">
        <f t="shared" si="36"/>
        <v>111133.96160480741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607497.29844961292</v>
      </c>
      <c r="E129" s="522">
        <f>IF(+J96&lt;F128,J96,D129)</f>
        <v>43764.813953488374</v>
      </c>
      <c r="F129" s="523">
        <f t="shared" si="33"/>
        <v>563732.48449612455</v>
      </c>
      <c r="G129" s="523">
        <f t="shared" si="34"/>
        <v>585614.89147286874</v>
      </c>
      <c r="H129" s="526">
        <f t="shared" si="35"/>
        <v>106449.35199991438</v>
      </c>
      <c r="I129" s="577">
        <f t="shared" si="36"/>
        <v>106449.35199991438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563732.48449612455</v>
      </c>
      <c r="E130" s="522">
        <f>IF(+J96&lt;F129,J96,D130)</f>
        <v>43764.813953488374</v>
      </c>
      <c r="F130" s="523">
        <f t="shared" si="33"/>
        <v>519967.67054263619</v>
      </c>
      <c r="G130" s="523">
        <f t="shared" si="34"/>
        <v>541850.07751938037</v>
      </c>
      <c r="H130" s="526">
        <f t="shared" si="35"/>
        <v>101764.74239502134</v>
      </c>
      <c r="I130" s="577">
        <f t="shared" si="36"/>
        <v>101764.74239502134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519967.67054263619</v>
      </c>
      <c r="E131" s="522">
        <f>IF(+J96&lt;F130,J96,D131)</f>
        <v>43764.813953488374</v>
      </c>
      <c r="F131" s="523">
        <f t="shared" si="33"/>
        <v>476202.85658914782</v>
      </c>
      <c r="G131" s="523">
        <f t="shared" ref="G131:G154" si="37">+(F131+D131)/2</f>
        <v>498085.263565892</v>
      </c>
      <c r="H131" s="526">
        <f t="shared" ref="H131:H154" si="38">+J$94*G131+E131</f>
        <v>97080.132790128293</v>
      </c>
      <c r="I131" s="577">
        <f t="shared" ref="I131:I154" si="39">+J$95*G131+E131</f>
        <v>97080.132790128293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 ht="12.5">
      <c r="B132" s="195" t="str">
        <f t="shared" ref="B132:B154" si="44">IF(D132=F131,"","IU")</f>
        <v/>
      </c>
      <c r="C132" s="507">
        <f>IF(D93="","-",+C131+1)</f>
        <v>2045</v>
      </c>
      <c r="D132" s="374">
        <f>IF(F131+SUM(E$99:E131)=D$92,F131,D$92-SUM(E$99:E131))</f>
        <v>476202.85658914782</v>
      </c>
      <c r="E132" s="522">
        <f>IF(+J96&lt;F131,J96,D132)</f>
        <v>43764.813953488374</v>
      </c>
      <c r="F132" s="523">
        <f t="shared" ref="F132:F154" si="45">+D132-E132</f>
        <v>432438.04263565945</v>
      </c>
      <c r="G132" s="523">
        <f t="shared" si="37"/>
        <v>454320.44961240364</v>
      </c>
      <c r="H132" s="526">
        <f t="shared" si="38"/>
        <v>92395.523185235244</v>
      </c>
      <c r="I132" s="577">
        <f t="shared" si="39"/>
        <v>92395.523185235244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2046</v>
      </c>
      <c r="D133" s="374">
        <f>IF(F132+SUM(E$99:E132)=D$92,F132,D$92-SUM(E$99:E132))</f>
        <v>432438.04263565945</v>
      </c>
      <c r="E133" s="522">
        <f>IF(+J96&lt;F132,J96,D133)</f>
        <v>43764.813953488374</v>
      </c>
      <c r="F133" s="523">
        <f t="shared" si="45"/>
        <v>388673.22868217109</v>
      </c>
      <c r="G133" s="523">
        <f t="shared" si="37"/>
        <v>410555.63565891527</v>
      </c>
      <c r="H133" s="526">
        <f t="shared" si="38"/>
        <v>87710.91358034221</v>
      </c>
      <c r="I133" s="577">
        <f t="shared" si="39"/>
        <v>87710.91358034221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2047</v>
      </c>
      <c r="D134" s="374">
        <f>IF(F133+SUM(E$99:E133)=D$92,F133,D$92-SUM(E$99:E133))</f>
        <v>388673.22868217109</v>
      </c>
      <c r="E134" s="522">
        <f>IF(+J96&lt;F133,J96,D134)</f>
        <v>43764.813953488374</v>
      </c>
      <c r="F134" s="523">
        <f t="shared" si="45"/>
        <v>344908.41472868272</v>
      </c>
      <c r="G134" s="523">
        <f t="shared" si="37"/>
        <v>366790.8217054269</v>
      </c>
      <c r="H134" s="526">
        <f t="shared" si="38"/>
        <v>83026.303975449177</v>
      </c>
      <c r="I134" s="577">
        <f t="shared" si="39"/>
        <v>83026.303975449177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2048</v>
      </c>
      <c r="D135" s="374">
        <f>IF(F134+SUM(E$99:E134)=D$92,F134,D$92-SUM(E$99:E134))</f>
        <v>344908.41472868272</v>
      </c>
      <c r="E135" s="522">
        <f>IF(+J96&lt;F134,J96,D135)</f>
        <v>43764.813953488374</v>
      </c>
      <c r="F135" s="523">
        <f t="shared" si="45"/>
        <v>301143.60077519435</v>
      </c>
      <c r="G135" s="523">
        <f t="shared" si="37"/>
        <v>323026.00775193854</v>
      </c>
      <c r="H135" s="526">
        <f t="shared" si="38"/>
        <v>78341.694370556128</v>
      </c>
      <c r="I135" s="577">
        <f t="shared" si="39"/>
        <v>78341.694370556128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2049</v>
      </c>
      <c r="D136" s="374">
        <f>IF(F135+SUM(E$99:E135)=D$92,F135,D$92-SUM(E$99:E135))</f>
        <v>301143.60077519435</v>
      </c>
      <c r="E136" s="522">
        <f>IF(+J96&lt;F135,J96,D136)</f>
        <v>43764.813953488374</v>
      </c>
      <c r="F136" s="523">
        <f t="shared" si="45"/>
        <v>257378.78682170599</v>
      </c>
      <c r="G136" s="523">
        <f t="shared" si="37"/>
        <v>279261.19379845017</v>
      </c>
      <c r="H136" s="526">
        <f t="shared" si="38"/>
        <v>73657.084765663079</v>
      </c>
      <c r="I136" s="577">
        <f t="shared" si="39"/>
        <v>73657.084765663079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2050</v>
      </c>
      <c r="D137" s="374">
        <f>IF(F136+SUM(E$99:E136)=D$92,F136,D$92-SUM(E$99:E136))</f>
        <v>257378.78682170599</v>
      </c>
      <c r="E137" s="522">
        <f>IF(+J96&lt;F136,J96,D137)</f>
        <v>43764.813953488374</v>
      </c>
      <c r="F137" s="523">
        <f t="shared" si="45"/>
        <v>213613.97286821762</v>
      </c>
      <c r="G137" s="523">
        <f t="shared" si="37"/>
        <v>235496.3798449618</v>
      </c>
      <c r="H137" s="526">
        <f t="shared" si="38"/>
        <v>68972.475160770045</v>
      </c>
      <c r="I137" s="577">
        <f t="shared" si="39"/>
        <v>68972.475160770045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2051</v>
      </c>
      <c r="D138" s="374">
        <f>IF(F137+SUM(E$99:E137)=D$92,F137,D$92-SUM(E$99:E137))</f>
        <v>213613.97286821762</v>
      </c>
      <c r="E138" s="522">
        <f>IF(+J96&lt;F137,J96,D138)</f>
        <v>43764.813953488374</v>
      </c>
      <c r="F138" s="523">
        <f t="shared" si="45"/>
        <v>169849.15891472925</v>
      </c>
      <c r="G138" s="523">
        <f t="shared" si="37"/>
        <v>191731.56589147344</v>
      </c>
      <c r="H138" s="526">
        <f t="shared" si="38"/>
        <v>64287.865555876997</v>
      </c>
      <c r="I138" s="577">
        <f t="shared" si="39"/>
        <v>64287.865555876997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2052</v>
      </c>
      <c r="D139" s="374">
        <f>IF(F138+SUM(E$99:E138)=D$92,F138,D$92-SUM(E$99:E138))</f>
        <v>169849.15891472925</v>
      </c>
      <c r="E139" s="522">
        <f>IF(+J96&lt;F138,J96,D139)</f>
        <v>43764.813953488374</v>
      </c>
      <c r="F139" s="523">
        <f t="shared" si="45"/>
        <v>126084.34496124089</v>
      </c>
      <c r="G139" s="523">
        <f t="shared" si="37"/>
        <v>147966.75193798507</v>
      </c>
      <c r="H139" s="526">
        <f t="shared" si="38"/>
        <v>59603.255950983963</v>
      </c>
      <c r="I139" s="577">
        <f t="shared" si="39"/>
        <v>59603.255950983963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2053</v>
      </c>
      <c r="D140" s="374">
        <f>IF(F139+SUM(E$99:E139)=D$92,F139,D$92-SUM(E$99:E139))</f>
        <v>126084.34496124089</v>
      </c>
      <c r="E140" s="522">
        <f>IF(+J96&lt;F139,J96,D140)</f>
        <v>43764.813953488374</v>
      </c>
      <c r="F140" s="523">
        <f t="shared" si="45"/>
        <v>82319.531007752521</v>
      </c>
      <c r="G140" s="523">
        <f t="shared" si="37"/>
        <v>104201.9379844967</v>
      </c>
      <c r="H140" s="526">
        <f t="shared" si="38"/>
        <v>54918.646346090914</v>
      </c>
      <c r="I140" s="577">
        <f t="shared" si="39"/>
        <v>54918.646346090914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2054</v>
      </c>
      <c r="D141" s="374">
        <f>IF(F140+SUM(E$99:E140)=D$92,F140,D$92-SUM(E$99:E140))</f>
        <v>82319.531007752521</v>
      </c>
      <c r="E141" s="522">
        <f>IF(+J96&lt;F140,J96,D141)</f>
        <v>43764.813953488374</v>
      </c>
      <c r="F141" s="523">
        <f t="shared" si="45"/>
        <v>38554.717054264147</v>
      </c>
      <c r="G141" s="523">
        <f t="shared" si="37"/>
        <v>60437.124031008338</v>
      </c>
      <c r="H141" s="526">
        <f t="shared" si="38"/>
        <v>50234.036741197873</v>
      </c>
      <c r="I141" s="577">
        <f t="shared" si="39"/>
        <v>50234.036741197873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2055</v>
      </c>
      <c r="D142" s="374">
        <f>IF(F141+SUM(E$99:E141)=D$92,F141,D$92-SUM(E$99:E141))</f>
        <v>38554.717054264147</v>
      </c>
      <c r="E142" s="522">
        <f>IF(+J96&lt;F141,J96,D142)</f>
        <v>38554.717054264147</v>
      </c>
      <c r="F142" s="523">
        <f t="shared" si="45"/>
        <v>0</v>
      </c>
      <c r="G142" s="523">
        <f t="shared" si="37"/>
        <v>19277.358527132074</v>
      </c>
      <c r="H142" s="526">
        <f t="shared" si="38"/>
        <v>40618.176046895634</v>
      </c>
      <c r="I142" s="577">
        <f t="shared" si="39"/>
        <v>40618.176046895634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 ht="12.5">
      <c r="C155" s="374" t="s">
        <v>78</v>
      </c>
      <c r="D155" s="375"/>
      <c r="E155" s="375">
        <f>SUM(E99:E154)</f>
        <v>1881887.0000000005</v>
      </c>
      <c r="F155" s="375"/>
      <c r="G155" s="375"/>
      <c r="H155" s="375">
        <f>SUM(H99:H154)</f>
        <v>6534525.3383798851</v>
      </c>
      <c r="I155" s="375">
        <f>SUM(I99:I154)</f>
        <v>6534525.3383798851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view="pageBreakPreview" zoomScale="75" zoomScaleNormal="100" zoomScaleSheetLayoutView="75" workbookViewId="0">
      <selection activeCell="C5" sqref="C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5126147.0030310545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5126147.0030310545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666" t="s">
        <v>491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47660029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1134762.5952380951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5757789.29986329</v>
      </c>
      <c r="H23" s="610">
        <v>5757789.29986329</v>
      </c>
      <c r="I23" s="511">
        <f t="shared" si="9"/>
        <v>0</v>
      </c>
      <c r="J23" s="511"/>
      <c r="K23" s="518">
        <f>G23</f>
        <v>5757789.29986329</v>
      </c>
      <c r="L23" s="519">
        <f t="shared" si="6"/>
        <v>0</v>
      </c>
      <c r="M23" s="518">
        <f>H23</f>
        <v>5757789.29986329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1108372.7674418604</v>
      </c>
      <c r="F24" s="608">
        <v>39382776.439758167</v>
      </c>
      <c r="G24" s="609">
        <v>5084323.9573062724</v>
      </c>
      <c r="H24" s="610">
        <v>5084323.9573062724</v>
      </c>
      <c r="I24" s="511">
        <f t="shared" si="9"/>
        <v>0</v>
      </c>
      <c r="J24" s="511"/>
      <c r="K24" s="518">
        <f>G24</f>
        <v>5084323.9573062724</v>
      </c>
      <c r="L24" s="519">
        <f t="shared" ref="L24" si="10">IF(K24&lt;&gt;0,+G24-K24,0)</f>
        <v>0</v>
      </c>
      <c r="M24" s="518">
        <f>H24</f>
        <v>5084323.9573062724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6087017.009376484</v>
      </c>
      <c r="H25" s="610">
        <v>6087017.009376484</v>
      </c>
      <c r="I25" s="511">
        <f t="shared" si="9"/>
        <v>0</v>
      </c>
      <c r="J25" s="511"/>
      <c r="K25" s="518">
        <f>G25</f>
        <v>6087017.009376484</v>
      </c>
      <c r="L25" s="519">
        <f t="shared" ref="L25" si="11">IF(K25&lt;&gt;0,+G25-K25,0)</f>
        <v>0</v>
      </c>
      <c r="M25" s="518">
        <f>H25</f>
        <v>6087017.009376484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38220336.708050847</v>
      </c>
      <c r="E26" s="522">
        <f>IF(+I14&lt;F25,I14,D26)</f>
        <v>1134762.5952380951</v>
      </c>
      <c r="F26" s="523">
        <f t="shared" ref="F26:F48" si="12">+D26-E26</f>
        <v>37085574.11281275</v>
      </c>
      <c r="G26" s="524">
        <f t="shared" ref="G26:G53" si="13">+I$12*((D26+F26)/2)+E26</f>
        <v>5126147.0030310545</v>
      </c>
      <c r="H26" s="491">
        <f t="shared" ref="H26:H53" si="14">+I$13*((D26+F26)/2)+E26</f>
        <v>5126147.0030310545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37085574.11281275</v>
      </c>
      <c r="E27" s="522">
        <f>IF(+I14&lt;F26,I14,D27)</f>
        <v>1134762.5952380951</v>
      </c>
      <c r="F27" s="523">
        <f t="shared" si="12"/>
        <v>35950811.517574653</v>
      </c>
      <c r="G27" s="524">
        <f t="shared" si="13"/>
        <v>5005857.0103914533</v>
      </c>
      <c r="H27" s="491">
        <f t="shared" si="14"/>
        <v>5005857.0103914533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35950811.517574653</v>
      </c>
      <c r="E28" s="522">
        <f>IF(+I14&lt;F27,I14,D28)</f>
        <v>1134762.5952380951</v>
      </c>
      <c r="F28" s="523">
        <f t="shared" si="12"/>
        <v>34816048.922336556</v>
      </c>
      <c r="G28" s="524">
        <f t="shared" si="13"/>
        <v>4885567.0177518558</v>
      </c>
      <c r="H28" s="491">
        <f t="shared" si="14"/>
        <v>4885567.0177518558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34816048.922336556</v>
      </c>
      <c r="E29" s="522">
        <f>IF(+I14&lt;F28,I14,D29)</f>
        <v>1134762.5952380951</v>
      </c>
      <c r="F29" s="523">
        <f t="shared" si="12"/>
        <v>33681286.327098459</v>
      </c>
      <c r="G29" s="524">
        <f t="shared" si="13"/>
        <v>4765277.0251122545</v>
      </c>
      <c r="H29" s="491">
        <f t="shared" si="14"/>
        <v>4765277.0251122545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33681286.327098459</v>
      </c>
      <c r="E30" s="522">
        <f>IF(+I14&lt;F29,I14,D30)</f>
        <v>1134762.5952380951</v>
      </c>
      <c r="F30" s="523">
        <f t="shared" si="12"/>
        <v>32546523.731860362</v>
      </c>
      <c r="G30" s="524">
        <f t="shared" si="13"/>
        <v>4644987.0324726552</v>
      </c>
      <c r="H30" s="491">
        <f t="shared" si="14"/>
        <v>4644987.0324726552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32546523.731860362</v>
      </c>
      <c r="E31" s="522">
        <f>IF(+I14&lt;F30,I14,D31)</f>
        <v>1134762.5952380951</v>
      </c>
      <c r="F31" s="523">
        <f t="shared" si="12"/>
        <v>31411761.136622265</v>
      </c>
      <c r="G31" s="524">
        <f t="shared" si="13"/>
        <v>4524697.0398330558</v>
      </c>
      <c r="H31" s="491">
        <f t="shared" si="14"/>
        <v>4524697.0398330558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31411761.136622265</v>
      </c>
      <c r="E32" s="522">
        <f>IF(+I14&lt;F31,I14,D32)</f>
        <v>1134762.5952380951</v>
      </c>
      <c r="F32" s="523">
        <f t="shared" si="12"/>
        <v>30276998.541384168</v>
      </c>
      <c r="G32" s="524">
        <f t="shared" si="13"/>
        <v>4404407.0471934564</v>
      </c>
      <c r="H32" s="491">
        <f t="shared" si="14"/>
        <v>4404407.0471934564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30276998.541384168</v>
      </c>
      <c r="E33" s="522">
        <f>IF(+I14&lt;F32,I14,D33)</f>
        <v>1134762.5952380951</v>
      </c>
      <c r="F33" s="523">
        <f t="shared" si="12"/>
        <v>29142235.946146071</v>
      </c>
      <c r="G33" s="524">
        <f t="shared" si="13"/>
        <v>4284117.0545538571</v>
      </c>
      <c r="H33" s="491">
        <f t="shared" si="14"/>
        <v>4284117.0545538571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29142235.946146071</v>
      </c>
      <c r="E34" s="522">
        <f>IF(+I14&lt;F33,I14,D34)</f>
        <v>1134762.5952380951</v>
      </c>
      <c r="F34" s="523">
        <f t="shared" si="12"/>
        <v>28007473.350907974</v>
      </c>
      <c r="G34" s="524">
        <f t="shared" si="13"/>
        <v>4163827.0619142572</v>
      </c>
      <c r="H34" s="491">
        <f t="shared" si="14"/>
        <v>4163827.0619142572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28007473.350907974</v>
      </c>
      <c r="E35" s="522">
        <f>IF(+I14&lt;F34,I14,D35)</f>
        <v>1134762.5952380951</v>
      </c>
      <c r="F35" s="523">
        <f t="shared" si="12"/>
        <v>26872710.755669877</v>
      </c>
      <c r="G35" s="524">
        <f t="shared" si="13"/>
        <v>4043537.0692746574</v>
      </c>
      <c r="H35" s="491">
        <f t="shared" si="14"/>
        <v>4043537.0692746574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26872710.755669877</v>
      </c>
      <c r="E36" s="522">
        <f>IF(+I14&lt;F35,I14,D36)</f>
        <v>1134762.5952380951</v>
      </c>
      <c r="F36" s="523">
        <f t="shared" si="12"/>
        <v>25737948.16043178</v>
      </c>
      <c r="G36" s="524">
        <f t="shared" si="13"/>
        <v>3923247.076635058</v>
      </c>
      <c r="H36" s="491">
        <f t="shared" si="14"/>
        <v>3923247.076635058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25737948.16043178</v>
      </c>
      <c r="E37" s="522">
        <f>IF(+I14&lt;F36,I14,D37)</f>
        <v>1134762.5952380951</v>
      </c>
      <c r="F37" s="523">
        <f t="shared" si="12"/>
        <v>24603185.565193683</v>
      </c>
      <c r="G37" s="524">
        <f t="shared" si="13"/>
        <v>3802957.0839954582</v>
      </c>
      <c r="H37" s="491">
        <f t="shared" si="14"/>
        <v>3802957.0839954582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24603185.565193683</v>
      </c>
      <c r="E38" s="522">
        <f>IF(+I14&lt;F37,I14,D38)</f>
        <v>1134762.5952380951</v>
      </c>
      <c r="F38" s="523">
        <f t="shared" si="12"/>
        <v>23468422.969955586</v>
      </c>
      <c r="G38" s="524">
        <f t="shared" si="13"/>
        <v>3682667.0913558588</v>
      </c>
      <c r="H38" s="491">
        <f t="shared" si="14"/>
        <v>3682667.0913558588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23468422.969955586</v>
      </c>
      <c r="E39" s="522">
        <f>IF(+I14&lt;F38,I14,D39)</f>
        <v>1134762.5952380951</v>
      </c>
      <c r="F39" s="523">
        <f t="shared" si="12"/>
        <v>22333660.374717489</v>
      </c>
      <c r="G39" s="524">
        <f t="shared" si="13"/>
        <v>3562377.098716259</v>
      </c>
      <c r="H39" s="491">
        <f t="shared" si="14"/>
        <v>3562377.098716259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22333660.374717489</v>
      </c>
      <c r="E40" s="522">
        <f>IF(+I14&lt;F39,I14,D40)</f>
        <v>1134762.5952380951</v>
      </c>
      <c r="F40" s="523">
        <f t="shared" si="12"/>
        <v>21198897.779479392</v>
      </c>
      <c r="G40" s="524">
        <f t="shared" si="13"/>
        <v>3442087.1060766596</v>
      </c>
      <c r="H40" s="491">
        <f t="shared" si="14"/>
        <v>3442087.1060766596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21198897.779479392</v>
      </c>
      <c r="E41" s="522">
        <f>IF(+I14&lt;F40,I14,D41)</f>
        <v>1134762.5952380951</v>
      </c>
      <c r="F41" s="523">
        <f t="shared" si="12"/>
        <v>20064135.184241295</v>
      </c>
      <c r="G41" s="524">
        <f t="shared" si="13"/>
        <v>3321797.1134370598</v>
      </c>
      <c r="H41" s="491">
        <f t="shared" si="14"/>
        <v>3321797.1134370598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20064135.184241295</v>
      </c>
      <c r="E42" s="522">
        <f>IF(+I14&lt;F41,I14,D42)</f>
        <v>1134762.5952380951</v>
      </c>
      <c r="F42" s="523">
        <f t="shared" si="12"/>
        <v>18929372.589003198</v>
      </c>
      <c r="G42" s="524">
        <f t="shared" si="13"/>
        <v>3201507.1207974604</v>
      </c>
      <c r="H42" s="491">
        <f t="shared" si="14"/>
        <v>3201507.1207974604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18929372.589003198</v>
      </c>
      <c r="E43" s="522">
        <f>IF(+I14&lt;F42,I14,D43)</f>
        <v>1134762.5952380951</v>
      </c>
      <c r="F43" s="523">
        <f t="shared" si="12"/>
        <v>17794609.993765101</v>
      </c>
      <c r="G43" s="524">
        <f t="shared" si="13"/>
        <v>3081217.1281578606</v>
      </c>
      <c r="H43" s="491">
        <f t="shared" si="14"/>
        <v>3081217.1281578606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17794609.993765101</v>
      </c>
      <c r="E44" s="522">
        <f>IF(+I14&lt;F43,I14,D44)</f>
        <v>1134762.5952380951</v>
      </c>
      <c r="F44" s="523">
        <f t="shared" si="12"/>
        <v>16659847.398527006</v>
      </c>
      <c r="G44" s="524">
        <f t="shared" si="13"/>
        <v>2960927.1355182612</v>
      </c>
      <c r="H44" s="491">
        <f t="shared" si="14"/>
        <v>2960927.1355182612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16659847.398527006</v>
      </c>
      <c r="E45" s="522">
        <f>IF(+I14&lt;F44,I14,D45)</f>
        <v>1134762.5952380951</v>
      </c>
      <c r="F45" s="523">
        <f t="shared" si="12"/>
        <v>15525084.803288911</v>
      </c>
      <c r="G45" s="524">
        <f t="shared" si="13"/>
        <v>2840637.1428786619</v>
      </c>
      <c r="H45" s="491">
        <f t="shared" si="14"/>
        <v>2840637.1428786619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15525084.803288911</v>
      </c>
      <c r="E46" s="522">
        <f>IF(+I14&lt;F45,I14,D46)</f>
        <v>1134762.5952380951</v>
      </c>
      <c r="F46" s="523">
        <f t="shared" si="12"/>
        <v>14390322.208050815</v>
      </c>
      <c r="G46" s="524">
        <f t="shared" si="13"/>
        <v>2720347.1502390625</v>
      </c>
      <c r="H46" s="491">
        <f t="shared" si="14"/>
        <v>2720347.1502390625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14390322.208050815</v>
      </c>
      <c r="E47" s="522">
        <f>IF(+I14&lt;F46,I14,D47)</f>
        <v>1134762.5952380951</v>
      </c>
      <c r="F47" s="523">
        <f t="shared" si="12"/>
        <v>13255559.61281272</v>
      </c>
      <c r="G47" s="524">
        <f t="shared" si="13"/>
        <v>2600057.1575994631</v>
      </c>
      <c r="H47" s="491">
        <f t="shared" si="14"/>
        <v>2600057.1575994631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13255559.61281272</v>
      </c>
      <c r="E48" s="522">
        <f>IF(+I14&lt;F47,I14,D48)</f>
        <v>1134762.5952380951</v>
      </c>
      <c r="F48" s="523">
        <f t="shared" si="12"/>
        <v>12120797.017574625</v>
      </c>
      <c r="G48" s="524">
        <f t="shared" si="13"/>
        <v>2479767.1649598638</v>
      </c>
      <c r="H48" s="491">
        <f t="shared" si="14"/>
        <v>2479767.1649598638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12120797.017574625</v>
      </c>
      <c r="E49" s="522">
        <f>IF(+I14&lt;F48,I14,D49)</f>
        <v>1134762.5952380951</v>
      </c>
      <c r="F49" s="523">
        <f t="shared" ref="F49:F72" si="15">+D49-E49</f>
        <v>10986034.42233653</v>
      </c>
      <c r="G49" s="524">
        <f t="shared" si="13"/>
        <v>2359477.1723202644</v>
      </c>
      <c r="H49" s="491">
        <f t="shared" si="14"/>
        <v>2359477.1723202644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10986034.42233653</v>
      </c>
      <c r="E50" s="522">
        <f>IF(+I14&lt;F49,I14,D50)</f>
        <v>1134762.5952380951</v>
      </c>
      <c r="F50" s="523">
        <f t="shared" si="15"/>
        <v>9851271.8270984348</v>
      </c>
      <c r="G50" s="524">
        <f t="shared" si="13"/>
        <v>2239187.179680665</v>
      </c>
      <c r="H50" s="491">
        <f t="shared" si="14"/>
        <v>2239187.179680665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9851271.8270984348</v>
      </c>
      <c r="E51" s="522">
        <f>IF(+I14&lt;F50,I14,D51)</f>
        <v>1134762.5952380951</v>
      </c>
      <c r="F51" s="523">
        <f t="shared" si="15"/>
        <v>8716509.2318603396</v>
      </c>
      <c r="G51" s="524">
        <f t="shared" si="13"/>
        <v>2118897.1870410657</v>
      </c>
      <c r="H51" s="491">
        <f t="shared" si="14"/>
        <v>2118897.1870410657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8716509.2318603396</v>
      </c>
      <c r="E52" s="522">
        <f>IF(+I14&lt;F51,I14,D52)</f>
        <v>1134762.5952380951</v>
      </c>
      <c r="F52" s="523">
        <f t="shared" si="15"/>
        <v>7581746.6366222445</v>
      </c>
      <c r="G52" s="524">
        <f t="shared" si="13"/>
        <v>1998607.1944014663</v>
      </c>
      <c r="H52" s="491">
        <f t="shared" si="14"/>
        <v>1998607.1944014663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7581746.6366222445</v>
      </c>
      <c r="E53" s="522">
        <f>IF(+I14&lt;F52,I14,D53)</f>
        <v>1134762.5952380951</v>
      </c>
      <c r="F53" s="523">
        <f t="shared" si="15"/>
        <v>6446984.0413841493</v>
      </c>
      <c r="G53" s="524">
        <f t="shared" si="13"/>
        <v>1878317.2017618667</v>
      </c>
      <c r="H53" s="491">
        <f t="shared" si="14"/>
        <v>1878317.2017618667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6446984.0413841493</v>
      </c>
      <c r="E54" s="522">
        <f>IF(+I14&lt;F53,I14,D54)</f>
        <v>1134762.5952380951</v>
      </c>
      <c r="F54" s="523">
        <f t="shared" si="15"/>
        <v>5312221.4461460542</v>
      </c>
      <c r="G54" s="524">
        <f t="shared" ref="G54:G72" si="21">+I$12*((D54+F54)/2)+E54</f>
        <v>1758027.2091222673</v>
      </c>
      <c r="H54" s="491">
        <f t="shared" ref="H54:H72" si="22">+I$13*((D54+F54)/2)+E54</f>
        <v>1758027.2091222673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5312221.4461460542</v>
      </c>
      <c r="E55" s="522">
        <f>IF(+I14&lt;F54,I14,D55)</f>
        <v>1134762.5952380951</v>
      </c>
      <c r="F55" s="523">
        <f t="shared" si="15"/>
        <v>4177458.850907959</v>
      </c>
      <c r="G55" s="524">
        <f t="shared" si="21"/>
        <v>1637737.216482668</v>
      </c>
      <c r="H55" s="491">
        <f t="shared" si="22"/>
        <v>1637737.216482668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4177458.850907959</v>
      </c>
      <c r="E56" s="522">
        <f>IF(+I14&lt;F55,I14,D56)</f>
        <v>1134762.5952380951</v>
      </c>
      <c r="F56" s="523">
        <f t="shared" si="15"/>
        <v>3042696.2556698639</v>
      </c>
      <c r="G56" s="524">
        <f t="shared" si="21"/>
        <v>1517447.2238430686</v>
      </c>
      <c r="H56" s="491">
        <f t="shared" si="22"/>
        <v>1517447.2238430686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3042696.2556698639</v>
      </c>
      <c r="E57" s="522">
        <f>IF(+I14&lt;F56,I14,D57)</f>
        <v>1134762.5952380951</v>
      </c>
      <c r="F57" s="523">
        <f t="shared" si="15"/>
        <v>1907933.6604317687</v>
      </c>
      <c r="G57" s="524">
        <f t="shared" si="21"/>
        <v>1397157.231203469</v>
      </c>
      <c r="H57" s="491">
        <f t="shared" si="22"/>
        <v>1397157.231203469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1907933.6604317687</v>
      </c>
      <c r="E58" s="522">
        <f>IF(+I14&lt;F57,I14,D58)</f>
        <v>1134762.5952380951</v>
      </c>
      <c r="F58" s="523">
        <f t="shared" si="15"/>
        <v>773171.0651936736</v>
      </c>
      <c r="G58" s="524">
        <f t="shared" si="21"/>
        <v>1276867.2385638696</v>
      </c>
      <c r="H58" s="491">
        <f t="shared" si="22"/>
        <v>1276867.2385638696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773171.0651936736</v>
      </c>
      <c r="E59" s="522">
        <f>IF(+I14&lt;F58,I14,D59)</f>
        <v>773171.0651936736</v>
      </c>
      <c r="F59" s="523">
        <f t="shared" si="15"/>
        <v>0</v>
      </c>
      <c r="G59" s="524">
        <f t="shared" si="21"/>
        <v>814150.88869666099</v>
      </c>
      <c r="H59" s="491">
        <f t="shared" si="22"/>
        <v>814150.88869666099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47660029.000000015</v>
      </c>
      <c r="F73" s="375"/>
      <c r="G73" s="375">
        <f>SUM(G17:G72)</f>
        <v>165406741.41399068</v>
      </c>
      <c r="H73" s="375">
        <f>SUM(H17:H72)</f>
        <v>165406741.41399068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5084323.9573062724</v>
      </c>
      <c r="N87" s="546">
        <f>IF(J92&lt;D11,0,VLOOKUP(J92,C17:O72,11))</f>
        <v>5084323.9573062724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5385190.1906108065</v>
      </c>
      <c r="N88" s="550">
        <f>IF(J92&lt;D11,0,VLOOKUP(J92,C99:P154,7))</f>
        <v>5385190.1906108065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300866.23330453411</v>
      </c>
      <c r="N89" s="555">
        <f>+N88-N87</f>
        <v>300866.23330453411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1108372.7674418604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23">+I99-H99</f>
        <v>0</v>
      </c>
      <c r="K99" s="514"/>
      <c r="L99" s="512">
        <f t="shared" ref="L99:L104" si="24">H99</f>
        <v>3817654.064849725</v>
      </c>
      <c r="M99" s="597">
        <f t="shared" ref="M99:M130" si="25">IF(L99&lt;&gt;0,+H99-L99,0)</f>
        <v>0</v>
      </c>
      <c r="N99" s="512">
        <f t="shared" ref="N99:N104" si="26">I99</f>
        <v>3817654.064849725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24"/>
        <v>7416785.108146511</v>
      </c>
      <c r="M100" s="519">
        <f t="shared" ref="M100:M105" si="30">IF(L100&lt;&gt;0,+H100-L100,0)</f>
        <v>0</v>
      </c>
      <c r="N100" s="518">
        <f t="shared" si="26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24"/>
        <v>7331378.3623912428</v>
      </c>
      <c r="M101" s="519">
        <f t="shared" si="30"/>
        <v>0</v>
      </c>
      <c r="N101" s="518">
        <f t="shared" si="26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23"/>
        <v>0</v>
      </c>
      <c r="K102" s="514"/>
      <c r="L102" s="518">
        <f t="shared" si="24"/>
        <v>6992449.3668075977</v>
      </c>
      <c r="M102" s="519">
        <f t="shared" si="30"/>
        <v>0</v>
      </c>
      <c r="N102" s="518">
        <f t="shared" si="26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23"/>
        <v>0</v>
      </c>
      <c r="K103" s="514"/>
      <c r="L103" s="518">
        <f t="shared" si="24"/>
        <v>6609498.3455806924</v>
      </c>
      <c r="M103" s="519">
        <f t="shared" si="30"/>
        <v>0</v>
      </c>
      <c r="N103" s="518">
        <f t="shared" si="26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23"/>
        <v>0</v>
      </c>
      <c r="K104" s="514"/>
      <c r="L104" s="518">
        <f t="shared" si="24"/>
        <v>6262248.4706521584</v>
      </c>
      <c r="M104" s="519">
        <f t="shared" si="30"/>
        <v>0</v>
      </c>
      <c r="N104" s="518">
        <f t="shared" si="26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23"/>
        <v>0</v>
      </c>
      <c r="K105" s="514"/>
      <c r="L105" s="518">
        <f t="shared" ref="L105" si="31">H105</f>
        <v>5472648.7320447806</v>
      </c>
      <c r="M105" s="519">
        <f t="shared" si="30"/>
        <v>0</v>
      </c>
      <c r="N105" s="518">
        <f t="shared" ref="N105" si="32">I105</f>
        <v>5472648.7320447806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374">
        <f>IF(F105+SUM(E$99:E105)=D$92,F105,D$92-SUM(E$99:E105))</f>
        <v>40509302.097637497</v>
      </c>
      <c r="E106" s="522">
        <f>IF(+J96&lt;F105,J96,D106)</f>
        <v>1108372.7674418604</v>
      </c>
      <c r="F106" s="523">
        <f t="shared" ref="F106:F131" si="33">+D106-E106</f>
        <v>39400929.330195636</v>
      </c>
      <c r="G106" s="523">
        <f t="shared" ref="G106:G130" si="34">+(F106+D106)/2</f>
        <v>39955115.71391657</v>
      </c>
      <c r="H106" s="526">
        <f t="shared" ref="H106:H130" si="35">+J$94*G106+E106</f>
        <v>5385190.1906108065</v>
      </c>
      <c r="I106" s="577">
        <f t="shared" ref="I106:I130" si="36">+J$95*G106+E106</f>
        <v>5385190.1906108065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39400929.330195636</v>
      </c>
      <c r="E107" s="522">
        <f>IF(+J96&lt;F106,J96,D107)</f>
        <v>1108372.7674418604</v>
      </c>
      <c r="F107" s="523">
        <f t="shared" si="33"/>
        <v>38292556.562753774</v>
      </c>
      <c r="G107" s="523">
        <f t="shared" si="34"/>
        <v>38846742.946474701</v>
      </c>
      <c r="H107" s="526">
        <f t="shared" si="35"/>
        <v>5266549.3638114911</v>
      </c>
      <c r="I107" s="577">
        <f t="shared" si="36"/>
        <v>5266549.3638114911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38292556.562753774</v>
      </c>
      <c r="E108" s="522">
        <f>IF(+J96&lt;F107,J96,D108)</f>
        <v>1108372.7674418604</v>
      </c>
      <c r="F108" s="523">
        <f t="shared" si="33"/>
        <v>37184183.795311913</v>
      </c>
      <c r="G108" s="523">
        <f t="shared" si="34"/>
        <v>37738370.179032847</v>
      </c>
      <c r="H108" s="526">
        <f t="shared" si="35"/>
        <v>5147908.5370121785</v>
      </c>
      <c r="I108" s="577">
        <f t="shared" si="36"/>
        <v>5147908.5370121785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37184183.795311913</v>
      </c>
      <c r="E109" s="522">
        <f>IF(+J96&lt;F108,J96,D109)</f>
        <v>1108372.7674418604</v>
      </c>
      <c r="F109" s="523">
        <f t="shared" si="33"/>
        <v>36075811.027870052</v>
      </c>
      <c r="G109" s="523">
        <f t="shared" si="34"/>
        <v>36629997.411590979</v>
      </c>
      <c r="H109" s="526">
        <f t="shared" si="35"/>
        <v>5029267.7102128631</v>
      </c>
      <c r="I109" s="577">
        <f t="shared" si="36"/>
        <v>5029267.7102128631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36075811.027870052</v>
      </c>
      <c r="E110" s="522">
        <f>IF(+J96&lt;F109,J96,D110)</f>
        <v>1108372.7674418604</v>
      </c>
      <c r="F110" s="523">
        <f t="shared" si="33"/>
        <v>34967438.26042819</v>
      </c>
      <c r="G110" s="523">
        <f t="shared" si="34"/>
        <v>35521624.644149125</v>
      </c>
      <c r="H110" s="526">
        <f t="shared" si="35"/>
        <v>4910626.8834135495</v>
      </c>
      <c r="I110" s="577">
        <f t="shared" si="36"/>
        <v>4910626.8834135495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34967438.26042819</v>
      </c>
      <c r="E111" s="522">
        <f>IF(+J96&lt;F110,J96,D111)</f>
        <v>1108372.7674418604</v>
      </c>
      <c r="F111" s="523">
        <f t="shared" si="33"/>
        <v>33859065.492986329</v>
      </c>
      <c r="G111" s="523">
        <f t="shared" si="34"/>
        <v>34413251.876707256</v>
      </c>
      <c r="H111" s="526">
        <f t="shared" si="35"/>
        <v>4791986.056614235</v>
      </c>
      <c r="I111" s="577">
        <f t="shared" si="36"/>
        <v>4791986.056614235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33859065.492986329</v>
      </c>
      <c r="E112" s="522">
        <f>IF(+J96&lt;F111,J96,D112)</f>
        <v>1108372.7674418604</v>
      </c>
      <c r="F112" s="523">
        <f t="shared" si="33"/>
        <v>32750692.725544468</v>
      </c>
      <c r="G112" s="523">
        <f t="shared" si="34"/>
        <v>33304879.109265398</v>
      </c>
      <c r="H112" s="526">
        <f t="shared" si="35"/>
        <v>4673345.2298149206</v>
      </c>
      <c r="I112" s="577">
        <f t="shared" si="36"/>
        <v>4673345.2298149206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32750692.725544468</v>
      </c>
      <c r="E113" s="522">
        <f>IF(+J96&lt;F112,J96,D113)</f>
        <v>1108372.7674418604</v>
      </c>
      <c r="F113" s="523">
        <f t="shared" si="33"/>
        <v>31642319.958102606</v>
      </c>
      <c r="G113" s="523">
        <f t="shared" si="34"/>
        <v>32196506.341823537</v>
      </c>
      <c r="H113" s="526">
        <f t="shared" si="35"/>
        <v>4554704.4030156061</v>
      </c>
      <c r="I113" s="577">
        <f t="shared" si="36"/>
        <v>4554704.4030156061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31642319.958102606</v>
      </c>
      <c r="E114" s="522">
        <f>IF(+J96&lt;F113,J96,D114)</f>
        <v>1108372.7674418604</v>
      </c>
      <c r="F114" s="523">
        <f t="shared" si="33"/>
        <v>30533947.190660745</v>
      </c>
      <c r="G114" s="523">
        <f t="shared" si="34"/>
        <v>31088133.574381676</v>
      </c>
      <c r="H114" s="526">
        <f t="shared" si="35"/>
        <v>4436063.5762162916</v>
      </c>
      <c r="I114" s="577">
        <f t="shared" si="36"/>
        <v>4436063.5762162916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30533947.190660745</v>
      </c>
      <c r="E115" s="522">
        <f>IF(+J96&lt;F114,J96,D115)</f>
        <v>1108372.7674418604</v>
      </c>
      <c r="F115" s="523">
        <f t="shared" si="33"/>
        <v>29425574.423218884</v>
      </c>
      <c r="G115" s="523">
        <f t="shared" si="34"/>
        <v>29979760.806939814</v>
      </c>
      <c r="H115" s="526">
        <f t="shared" si="35"/>
        <v>4317422.7494169781</v>
      </c>
      <c r="I115" s="577">
        <f t="shared" si="36"/>
        <v>4317422.7494169781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29425574.423218884</v>
      </c>
      <c r="E116" s="522">
        <f>IF(+J96&lt;F115,J96,D116)</f>
        <v>1108372.7674418604</v>
      </c>
      <c r="F116" s="523">
        <f t="shared" si="33"/>
        <v>28317201.655777022</v>
      </c>
      <c r="G116" s="523">
        <f t="shared" si="34"/>
        <v>28871388.039497953</v>
      </c>
      <c r="H116" s="526">
        <f t="shared" si="35"/>
        <v>4198781.9226176636</v>
      </c>
      <c r="I116" s="577">
        <f t="shared" si="36"/>
        <v>4198781.9226176636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28317201.655777022</v>
      </c>
      <c r="E117" s="522">
        <f>IF(+J96&lt;F116,J96,D117)</f>
        <v>1108372.7674418604</v>
      </c>
      <c r="F117" s="523">
        <f t="shared" si="33"/>
        <v>27208828.888335161</v>
      </c>
      <c r="G117" s="523">
        <f t="shared" si="34"/>
        <v>27763015.272056092</v>
      </c>
      <c r="H117" s="526">
        <f t="shared" si="35"/>
        <v>4080141.0958183496</v>
      </c>
      <c r="I117" s="577">
        <f t="shared" si="36"/>
        <v>4080141.0958183496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27208828.888335161</v>
      </c>
      <c r="E118" s="522">
        <f>IF(+J96&lt;F117,J96,D118)</f>
        <v>1108372.7674418604</v>
      </c>
      <c r="F118" s="523">
        <f t="shared" si="33"/>
        <v>26100456.1208933</v>
      </c>
      <c r="G118" s="523">
        <f t="shared" si="34"/>
        <v>26654642.50461423</v>
      </c>
      <c r="H118" s="526">
        <f t="shared" si="35"/>
        <v>3961500.2690190352</v>
      </c>
      <c r="I118" s="577">
        <f t="shared" si="36"/>
        <v>3961500.2690190352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26100456.1208933</v>
      </c>
      <c r="E119" s="522">
        <f>IF(+J96&lt;F118,J96,D119)</f>
        <v>1108372.7674418604</v>
      </c>
      <c r="F119" s="523">
        <f t="shared" si="33"/>
        <v>24992083.353451438</v>
      </c>
      <c r="G119" s="523">
        <f t="shared" si="34"/>
        <v>25546269.737172369</v>
      </c>
      <c r="H119" s="526">
        <f t="shared" si="35"/>
        <v>3842859.4422197212</v>
      </c>
      <c r="I119" s="577">
        <f t="shared" si="36"/>
        <v>3842859.4422197212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24992083.353451438</v>
      </c>
      <c r="E120" s="522">
        <f>IF(+J96&lt;F119,J96,D120)</f>
        <v>1108372.7674418604</v>
      </c>
      <c r="F120" s="523">
        <f t="shared" si="33"/>
        <v>23883710.586009577</v>
      </c>
      <c r="G120" s="523">
        <f t="shared" si="34"/>
        <v>24437896.969730508</v>
      </c>
      <c r="H120" s="526">
        <f t="shared" si="35"/>
        <v>3724218.6154204067</v>
      </c>
      <c r="I120" s="577">
        <f t="shared" si="36"/>
        <v>3724218.6154204067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23883710.586009577</v>
      </c>
      <c r="E121" s="522">
        <f>IF(+J96&lt;F120,J96,D121)</f>
        <v>1108372.7674418604</v>
      </c>
      <c r="F121" s="523">
        <f t="shared" si="33"/>
        <v>22775337.818567716</v>
      </c>
      <c r="G121" s="523">
        <f t="shared" si="34"/>
        <v>23329524.202288646</v>
      </c>
      <c r="H121" s="526">
        <f t="shared" si="35"/>
        <v>3605577.7886210927</v>
      </c>
      <c r="I121" s="577">
        <f t="shared" si="36"/>
        <v>3605577.7886210927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22775337.818567716</v>
      </c>
      <c r="E122" s="522">
        <f>IF(+J96&lt;F121,J96,D122)</f>
        <v>1108372.7674418604</v>
      </c>
      <c r="F122" s="523">
        <f t="shared" si="33"/>
        <v>21666965.051125854</v>
      </c>
      <c r="G122" s="523">
        <f t="shared" si="34"/>
        <v>22221151.434846785</v>
      </c>
      <c r="H122" s="526">
        <f t="shared" si="35"/>
        <v>3486936.9618217782</v>
      </c>
      <c r="I122" s="577">
        <f t="shared" si="36"/>
        <v>3486936.9618217782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21666965.051125854</v>
      </c>
      <c r="E123" s="522">
        <f>IF(+J96&lt;F122,J96,D123)</f>
        <v>1108372.7674418604</v>
      </c>
      <c r="F123" s="523">
        <f t="shared" si="33"/>
        <v>20558592.283683993</v>
      </c>
      <c r="G123" s="523">
        <f t="shared" si="34"/>
        <v>21112778.667404924</v>
      </c>
      <c r="H123" s="526">
        <f t="shared" si="35"/>
        <v>3368296.1350224637</v>
      </c>
      <c r="I123" s="577">
        <f t="shared" si="36"/>
        <v>3368296.1350224637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20558592.283683993</v>
      </c>
      <c r="E124" s="522">
        <f>IF(+J96&lt;F123,J96,D124)</f>
        <v>1108372.7674418604</v>
      </c>
      <c r="F124" s="523">
        <f t="shared" si="33"/>
        <v>19450219.516242132</v>
      </c>
      <c r="G124" s="523">
        <f t="shared" si="34"/>
        <v>20004405.899963062</v>
      </c>
      <c r="H124" s="526">
        <f t="shared" si="35"/>
        <v>3249655.3082231497</v>
      </c>
      <c r="I124" s="577">
        <f t="shared" si="36"/>
        <v>3249655.3082231497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19450219.516242132</v>
      </c>
      <c r="E125" s="522">
        <f>IF(+J96&lt;F124,J96,D125)</f>
        <v>1108372.7674418604</v>
      </c>
      <c r="F125" s="523">
        <f t="shared" si="33"/>
        <v>18341846.74880027</v>
      </c>
      <c r="G125" s="523">
        <f t="shared" si="34"/>
        <v>18896033.132521201</v>
      </c>
      <c r="H125" s="526">
        <f t="shared" si="35"/>
        <v>3131014.4814238353</v>
      </c>
      <c r="I125" s="577">
        <f t="shared" si="36"/>
        <v>3131014.4814238353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18341846.74880027</v>
      </c>
      <c r="E126" s="522">
        <f>IF(+J96&lt;F125,J96,D126)</f>
        <v>1108372.7674418604</v>
      </c>
      <c r="F126" s="523">
        <f t="shared" si="33"/>
        <v>17233473.981358409</v>
      </c>
      <c r="G126" s="523">
        <f t="shared" si="34"/>
        <v>17787660.36507934</v>
      </c>
      <c r="H126" s="526">
        <f t="shared" si="35"/>
        <v>3012373.6546245213</v>
      </c>
      <c r="I126" s="577">
        <f t="shared" si="36"/>
        <v>3012373.6546245213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17233473.981358409</v>
      </c>
      <c r="E127" s="522">
        <f>IF(+J96&lt;F126,J96,D127)</f>
        <v>1108372.7674418604</v>
      </c>
      <c r="F127" s="523">
        <f t="shared" si="33"/>
        <v>16125101.213916548</v>
      </c>
      <c r="G127" s="523">
        <f t="shared" si="34"/>
        <v>16679287.597637478</v>
      </c>
      <c r="H127" s="526">
        <f t="shared" si="35"/>
        <v>2893732.8278252073</v>
      </c>
      <c r="I127" s="577">
        <f t="shared" si="36"/>
        <v>2893732.8278252073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16125101.213916548</v>
      </c>
      <c r="E128" s="522">
        <f>IF(+J96&lt;F127,J96,D128)</f>
        <v>1108372.7674418604</v>
      </c>
      <c r="F128" s="523">
        <f t="shared" si="33"/>
        <v>15016728.446474686</v>
      </c>
      <c r="G128" s="523">
        <f t="shared" si="34"/>
        <v>15570914.830195617</v>
      </c>
      <c r="H128" s="526">
        <f t="shared" si="35"/>
        <v>2775092.0010258928</v>
      </c>
      <c r="I128" s="577">
        <f t="shared" si="36"/>
        <v>2775092.0010258928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15016728.446474686</v>
      </c>
      <c r="E129" s="522">
        <f>IF(+J96&lt;F128,J96,D129)</f>
        <v>1108372.7674418604</v>
      </c>
      <c r="F129" s="523">
        <f t="shared" si="33"/>
        <v>13908355.679032825</v>
      </c>
      <c r="G129" s="523">
        <f t="shared" si="34"/>
        <v>14462542.062753756</v>
      </c>
      <c r="H129" s="526">
        <f t="shared" si="35"/>
        <v>2656451.1742265783</v>
      </c>
      <c r="I129" s="577">
        <f t="shared" si="36"/>
        <v>2656451.1742265783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13908355.679032825</v>
      </c>
      <c r="E130" s="522">
        <f>IF(+J96&lt;F129,J96,D130)</f>
        <v>1108372.7674418604</v>
      </c>
      <c r="F130" s="523">
        <f t="shared" si="33"/>
        <v>12799982.911590964</v>
      </c>
      <c r="G130" s="523">
        <f t="shared" si="34"/>
        <v>13354169.295311894</v>
      </c>
      <c r="H130" s="526">
        <f t="shared" si="35"/>
        <v>2537810.3474272639</v>
      </c>
      <c r="I130" s="577">
        <f t="shared" si="36"/>
        <v>2537810.3474272639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12799982.911590964</v>
      </c>
      <c r="E131" s="522">
        <f>IF(+J96&lt;F130,J96,D131)</f>
        <v>1108372.7674418604</v>
      </c>
      <c r="F131" s="523">
        <f t="shared" si="33"/>
        <v>11691610.144149102</v>
      </c>
      <c r="G131" s="523">
        <f t="shared" ref="G131:G154" si="37">+(F131+D131)/2</f>
        <v>12245796.527870033</v>
      </c>
      <c r="H131" s="526">
        <f t="shared" ref="H131:H154" si="38">+J$94*G131+E131</f>
        <v>2419169.5206279499</v>
      </c>
      <c r="I131" s="577">
        <f t="shared" ref="I131:I154" si="39">+J$95*G131+E131</f>
        <v>2419169.5206279499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 ht="12.5">
      <c r="B132" s="195" t="str">
        <f t="shared" ref="B132:B154" si="44">IF(D132=F131,"","IU")</f>
        <v/>
      </c>
      <c r="C132" s="507">
        <f>IF(D93="","-",+C131+1)</f>
        <v>2045</v>
      </c>
      <c r="D132" s="374">
        <f>IF(F131+SUM(E$99:E131)=D$92,F131,D$92-SUM(E$99:E131))</f>
        <v>11691610.144149102</v>
      </c>
      <c r="E132" s="522">
        <f>IF(+J96&lt;F131,J96,D132)</f>
        <v>1108372.7674418604</v>
      </c>
      <c r="F132" s="523">
        <f t="shared" ref="F132:F154" si="45">+D132-E132</f>
        <v>10583237.376707241</v>
      </c>
      <c r="G132" s="523">
        <f t="shared" si="37"/>
        <v>11137423.760428172</v>
      </c>
      <c r="H132" s="526">
        <f t="shared" si="38"/>
        <v>2300528.6938286358</v>
      </c>
      <c r="I132" s="577">
        <f t="shared" si="39"/>
        <v>2300528.6938286358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2046</v>
      </c>
      <c r="D133" s="374">
        <f>IF(F132+SUM(E$99:E132)=D$92,F132,D$92-SUM(E$99:E132))</f>
        <v>10583237.376707241</v>
      </c>
      <c r="E133" s="522">
        <f>IF(+J96&lt;F132,J96,D133)</f>
        <v>1108372.7674418604</v>
      </c>
      <c r="F133" s="523">
        <f t="shared" si="45"/>
        <v>9474864.6092653796</v>
      </c>
      <c r="G133" s="523">
        <f t="shared" si="37"/>
        <v>10029050.99298631</v>
      </c>
      <c r="H133" s="526">
        <f t="shared" si="38"/>
        <v>2181887.8670293214</v>
      </c>
      <c r="I133" s="577">
        <f t="shared" si="39"/>
        <v>2181887.8670293214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2047</v>
      </c>
      <c r="D134" s="374">
        <f>IF(F133+SUM(E$99:E133)=D$92,F133,D$92-SUM(E$99:E133))</f>
        <v>9474864.6092653796</v>
      </c>
      <c r="E134" s="522">
        <f>IF(+J96&lt;F133,J96,D134)</f>
        <v>1108372.7674418604</v>
      </c>
      <c r="F134" s="523">
        <f t="shared" si="45"/>
        <v>8366491.8418235192</v>
      </c>
      <c r="G134" s="523">
        <f t="shared" si="37"/>
        <v>8920678.2255444489</v>
      </c>
      <c r="H134" s="526">
        <f t="shared" si="38"/>
        <v>2063247.0402300071</v>
      </c>
      <c r="I134" s="577">
        <f t="shared" si="39"/>
        <v>2063247.0402300071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2048</v>
      </c>
      <c r="D135" s="374">
        <f>IF(F134+SUM(E$99:E134)=D$92,F134,D$92-SUM(E$99:E134))</f>
        <v>8366491.8418235192</v>
      </c>
      <c r="E135" s="522">
        <f>IF(+J96&lt;F134,J96,D135)</f>
        <v>1108372.7674418604</v>
      </c>
      <c r="F135" s="523">
        <f t="shared" si="45"/>
        <v>7258119.0743816588</v>
      </c>
      <c r="G135" s="523">
        <f t="shared" si="37"/>
        <v>7812305.4581025895</v>
      </c>
      <c r="H135" s="526">
        <f t="shared" si="38"/>
        <v>1944606.2134306929</v>
      </c>
      <c r="I135" s="577">
        <f t="shared" si="39"/>
        <v>1944606.2134306929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2049</v>
      </c>
      <c r="D136" s="374">
        <f>IF(F135+SUM(E$99:E135)=D$92,F135,D$92-SUM(E$99:E135))</f>
        <v>7258119.0743816588</v>
      </c>
      <c r="E136" s="522">
        <f>IF(+J96&lt;F135,J96,D136)</f>
        <v>1108372.7674418604</v>
      </c>
      <c r="F136" s="523">
        <f t="shared" si="45"/>
        <v>6149746.3069397984</v>
      </c>
      <c r="G136" s="523">
        <f t="shared" si="37"/>
        <v>6703932.6906607281</v>
      </c>
      <c r="H136" s="526">
        <f t="shared" si="38"/>
        <v>1825965.3866313789</v>
      </c>
      <c r="I136" s="577">
        <f t="shared" si="39"/>
        <v>1825965.3866313789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2050</v>
      </c>
      <c r="D137" s="374">
        <f>IF(F136+SUM(E$99:E136)=D$92,F136,D$92-SUM(E$99:E136))</f>
        <v>6149746.3069397984</v>
      </c>
      <c r="E137" s="522">
        <f>IF(+J96&lt;F136,J96,D137)</f>
        <v>1108372.7674418604</v>
      </c>
      <c r="F137" s="523">
        <f t="shared" si="45"/>
        <v>5041373.539497938</v>
      </c>
      <c r="G137" s="523">
        <f t="shared" si="37"/>
        <v>5595559.9232188687</v>
      </c>
      <c r="H137" s="526">
        <f t="shared" si="38"/>
        <v>1707324.5598320649</v>
      </c>
      <c r="I137" s="577">
        <f t="shared" si="39"/>
        <v>1707324.5598320649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2051</v>
      </c>
      <c r="D138" s="374">
        <f>IF(F137+SUM(E$99:E137)=D$92,F137,D$92-SUM(E$99:E137))</f>
        <v>5041373.539497938</v>
      </c>
      <c r="E138" s="522">
        <f>IF(+J96&lt;F137,J96,D138)</f>
        <v>1108372.7674418604</v>
      </c>
      <c r="F138" s="523">
        <f t="shared" si="45"/>
        <v>3933000.7720560776</v>
      </c>
      <c r="G138" s="523">
        <f t="shared" si="37"/>
        <v>4487187.1557770073</v>
      </c>
      <c r="H138" s="526">
        <f t="shared" si="38"/>
        <v>1588683.7330327504</v>
      </c>
      <c r="I138" s="577">
        <f t="shared" si="39"/>
        <v>1588683.7330327504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2052</v>
      </c>
      <c r="D139" s="374">
        <f>IF(F138+SUM(E$99:E138)=D$92,F138,D$92-SUM(E$99:E138))</f>
        <v>3933000.7720560776</v>
      </c>
      <c r="E139" s="522">
        <f>IF(+J96&lt;F138,J96,D139)</f>
        <v>1108372.7674418604</v>
      </c>
      <c r="F139" s="523">
        <f t="shared" si="45"/>
        <v>2824628.0046142172</v>
      </c>
      <c r="G139" s="523">
        <f t="shared" si="37"/>
        <v>3378814.3883351474</v>
      </c>
      <c r="H139" s="526">
        <f t="shared" si="38"/>
        <v>1470042.9062334364</v>
      </c>
      <c r="I139" s="577">
        <f t="shared" si="39"/>
        <v>1470042.9062334364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2053</v>
      </c>
      <c r="D140" s="374">
        <f>IF(F139+SUM(E$99:E139)=D$92,F139,D$92-SUM(E$99:E139))</f>
        <v>2824628.0046142172</v>
      </c>
      <c r="E140" s="522">
        <f>IF(+J96&lt;F139,J96,D140)</f>
        <v>1108372.7674418604</v>
      </c>
      <c r="F140" s="523">
        <f t="shared" si="45"/>
        <v>1716255.2371723568</v>
      </c>
      <c r="G140" s="523">
        <f t="shared" si="37"/>
        <v>2270441.620893287</v>
      </c>
      <c r="H140" s="526">
        <f t="shared" si="38"/>
        <v>1351402.0794341222</v>
      </c>
      <c r="I140" s="577">
        <f t="shared" si="39"/>
        <v>1351402.0794341222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2054</v>
      </c>
      <c r="D141" s="374">
        <f>IF(F140+SUM(E$99:E140)=D$92,F140,D$92-SUM(E$99:E140))</f>
        <v>1716255.2371723568</v>
      </c>
      <c r="E141" s="522">
        <f>IF(+J96&lt;F140,J96,D141)</f>
        <v>1108372.7674418604</v>
      </c>
      <c r="F141" s="523">
        <f t="shared" si="45"/>
        <v>607882.46973049641</v>
      </c>
      <c r="G141" s="523">
        <f t="shared" si="37"/>
        <v>1162068.8534514266</v>
      </c>
      <c r="H141" s="526">
        <f t="shared" si="38"/>
        <v>1232761.252634808</v>
      </c>
      <c r="I141" s="577">
        <f t="shared" si="39"/>
        <v>1232761.252634808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2055</v>
      </c>
      <c r="D142" s="374">
        <f>IF(F141+SUM(E$99:E141)=D$92,F141,D$92-SUM(E$99:E141))</f>
        <v>607882.46973049641</v>
      </c>
      <c r="E142" s="522">
        <f>IF(+J96&lt;F141,J96,D142)</f>
        <v>607882.46973049641</v>
      </c>
      <c r="F142" s="523">
        <f t="shared" si="45"/>
        <v>0</v>
      </c>
      <c r="G142" s="523">
        <f t="shared" si="37"/>
        <v>303941.2348652482</v>
      </c>
      <c r="H142" s="526">
        <f t="shared" si="38"/>
        <v>640416.50562714168</v>
      </c>
      <c r="I142" s="577">
        <f t="shared" si="39"/>
        <v>640416.50562714168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 ht="12.5">
      <c r="C155" s="374" t="s">
        <v>78</v>
      </c>
      <c r="D155" s="375"/>
      <c r="E155" s="375">
        <f>SUM(E99:E154)</f>
        <v>47660028.999999993</v>
      </c>
      <c r="F155" s="375"/>
      <c r="G155" s="375"/>
      <c r="H155" s="375">
        <f>SUM(H99:H154)</f>
        <v>163666204.93452087</v>
      </c>
      <c r="I155" s="375">
        <f>SUM(I99:I154)</f>
        <v>163666204.93452087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view="pageBreakPreview" zoomScale="75" zoomScaleNormal="100" zoomScaleSheetLayoutView="75" workbookViewId="0">
      <selection activeCell="A10" sqref="A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24644.403346812211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24644.403346812211</v>
      </c>
      <c r="O6" s="269"/>
      <c r="P6" s="269"/>
    </row>
    <row r="7" spans="1:17" ht="13.5" thickBot="1">
      <c r="C7" s="467" t="s">
        <v>48</v>
      </c>
      <c r="D7" s="620" t="s">
        <v>285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284</v>
      </c>
      <c r="E9" s="666" t="s">
        <v>492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5494.0476190476193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27692.886363516831</v>
      </c>
      <c r="H23" s="510">
        <v>27692.886363516831</v>
      </c>
      <c r="I23" s="511">
        <f t="shared" si="9"/>
        <v>0</v>
      </c>
      <c r="J23" s="511"/>
      <c r="K23" s="518">
        <f>G23</f>
        <v>27692.886363516831</v>
      </c>
      <c r="L23" s="519">
        <f t="shared" si="6"/>
        <v>0</v>
      </c>
      <c r="M23" s="518">
        <f>H23</f>
        <v>27692.886363516831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5366.2790697674418</v>
      </c>
      <c r="F24" s="508">
        <v>189031.05974664391</v>
      </c>
      <c r="G24" s="516">
        <v>24452.51509919242</v>
      </c>
      <c r="H24" s="510">
        <v>24452.51509919242</v>
      </c>
      <c r="I24" s="511">
        <f t="shared" si="9"/>
        <v>0</v>
      </c>
      <c r="J24" s="511"/>
      <c r="K24" s="518">
        <f>G24</f>
        <v>24452.51509919242</v>
      </c>
      <c r="L24" s="519">
        <f t="shared" ref="L24" si="10">IF(K24&lt;&gt;0,+G24-K24,0)</f>
        <v>0</v>
      </c>
      <c r="M24" s="518">
        <f>H24</f>
        <v>24452.51509919242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29261.865708690566</v>
      </c>
      <c r="H25" s="510">
        <v>29261.865708690566</v>
      </c>
      <c r="I25" s="511">
        <f t="shared" si="9"/>
        <v>0</v>
      </c>
      <c r="J25" s="511"/>
      <c r="K25" s="518">
        <f>G25</f>
        <v>29261.865708690566</v>
      </c>
      <c r="L25" s="519">
        <f t="shared" ref="L25" si="11">IF(K25&lt;&gt;0,+G25-K25,0)</f>
        <v>0</v>
      </c>
      <c r="M25" s="518">
        <f>H25</f>
        <v>29261.865708690566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183403.01096615617</v>
      </c>
      <c r="E26" s="522">
        <f>IF(+I14&lt;F25,I14,D26)</f>
        <v>5494.0476190476193</v>
      </c>
      <c r="F26" s="523">
        <f t="shared" ref="F26:F48" si="12">+D26-E26</f>
        <v>177908.96334710854</v>
      </c>
      <c r="G26" s="524">
        <f t="shared" ref="G26:G53" si="13">+I$12*((D26+F26)/2)+E26</f>
        <v>24644.403346812211</v>
      </c>
      <c r="H26" s="491">
        <f t="shared" ref="H26:H53" si="14">+I$13*((D26+F26)/2)+E26</f>
        <v>24644.403346812211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177908.96334710854</v>
      </c>
      <c r="E27" s="522">
        <f>IF(+I14&lt;F26,I14,D27)</f>
        <v>5494.0476190476193</v>
      </c>
      <c r="F27" s="523">
        <f t="shared" si="12"/>
        <v>172414.91572806091</v>
      </c>
      <c r="G27" s="524">
        <f t="shared" si="13"/>
        <v>24062.009328512566</v>
      </c>
      <c r="H27" s="491">
        <f t="shared" si="14"/>
        <v>24062.009328512566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172414.91572806091</v>
      </c>
      <c r="E28" s="522">
        <f>IF(+I14&lt;F27,I14,D28)</f>
        <v>5494.0476190476193</v>
      </c>
      <c r="F28" s="523">
        <f t="shared" si="12"/>
        <v>166920.86810901327</v>
      </c>
      <c r="G28" s="524">
        <f t="shared" si="13"/>
        <v>23479.615310212921</v>
      </c>
      <c r="H28" s="491">
        <f t="shared" si="14"/>
        <v>23479.615310212921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166920.86810901327</v>
      </c>
      <c r="E29" s="522">
        <f>IF(+I14&lt;F28,I14,D29)</f>
        <v>5494.0476190476193</v>
      </c>
      <c r="F29" s="523">
        <f t="shared" si="12"/>
        <v>161426.82048996564</v>
      </c>
      <c r="G29" s="524">
        <f t="shared" si="13"/>
        <v>22897.221291913276</v>
      </c>
      <c r="H29" s="491">
        <f t="shared" si="14"/>
        <v>22897.221291913276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161426.82048996564</v>
      </c>
      <c r="E30" s="522">
        <f>IF(+I14&lt;F29,I14,D30)</f>
        <v>5494.0476190476193</v>
      </c>
      <c r="F30" s="523">
        <f t="shared" si="12"/>
        <v>155932.77287091801</v>
      </c>
      <c r="G30" s="524">
        <f t="shared" si="13"/>
        <v>22314.827273613628</v>
      </c>
      <c r="H30" s="491">
        <f t="shared" si="14"/>
        <v>22314.827273613628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155932.77287091801</v>
      </c>
      <c r="E31" s="522">
        <f>IF(+I14&lt;F30,I14,D31)</f>
        <v>5494.0476190476193</v>
      </c>
      <c r="F31" s="523">
        <f t="shared" si="12"/>
        <v>150438.72525187038</v>
      </c>
      <c r="G31" s="524">
        <f t="shared" si="13"/>
        <v>21732.433255313983</v>
      </c>
      <c r="H31" s="491">
        <f t="shared" si="14"/>
        <v>21732.433255313983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150438.72525187038</v>
      </c>
      <c r="E32" s="522">
        <f>IF(+I14&lt;F31,I14,D32)</f>
        <v>5494.0476190476193</v>
      </c>
      <c r="F32" s="523">
        <f t="shared" si="12"/>
        <v>144944.67763282274</v>
      </c>
      <c r="G32" s="524">
        <f t="shared" si="13"/>
        <v>21150.039237014338</v>
      </c>
      <c r="H32" s="491">
        <f t="shared" si="14"/>
        <v>21150.039237014338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144944.67763282274</v>
      </c>
      <c r="E33" s="522">
        <f>IF(+I14&lt;F32,I14,D33)</f>
        <v>5494.0476190476193</v>
      </c>
      <c r="F33" s="523">
        <f t="shared" si="12"/>
        <v>139450.63001377511</v>
      </c>
      <c r="G33" s="524">
        <f t="shared" si="13"/>
        <v>20567.645218714693</v>
      </c>
      <c r="H33" s="491">
        <f t="shared" si="14"/>
        <v>20567.645218714693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139450.63001377511</v>
      </c>
      <c r="E34" s="522">
        <f>IF(+I14&lt;F33,I14,D34)</f>
        <v>5494.0476190476193</v>
      </c>
      <c r="F34" s="523">
        <f t="shared" si="12"/>
        <v>133956.58239472748</v>
      </c>
      <c r="G34" s="524">
        <f t="shared" si="13"/>
        <v>19985.251200415049</v>
      </c>
      <c r="H34" s="491">
        <f t="shared" si="14"/>
        <v>19985.251200415049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133956.58239472748</v>
      </c>
      <c r="E35" s="522">
        <f>IF(+I14&lt;F34,I14,D35)</f>
        <v>5494.0476190476193</v>
      </c>
      <c r="F35" s="523">
        <f t="shared" si="12"/>
        <v>128462.53477567986</v>
      </c>
      <c r="G35" s="524">
        <f t="shared" si="13"/>
        <v>19402.857182115404</v>
      </c>
      <c r="H35" s="491">
        <f t="shared" si="14"/>
        <v>19402.857182115404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128462.53477567986</v>
      </c>
      <c r="E36" s="522">
        <f>IF(+I14&lt;F35,I14,D36)</f>
        <v>5494.0476190476193</v>
      </c>
      <c r="F36" s="523">
        <f t="shared" si="12"/>
        <v>122968.48715663224</v>
      </c>
      <c r="G36" s="524">
        <f t="shared" si="13"/>
        <v>18820.463163815759</v>
      </c>
      <c r="H36" s="491">
        <f t="shared" si="14"/>
        <v>18820.463163815759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122968.48715663224</v>
      </c>
      <c r="E37" s="522">
        <f>IF(+I14&lt;F36,I14,D37)</f>
        <v>5494.0476190476193</v>
      </c>
      <c r="F37" s="523">
        <f t="shared" si="12"/>
        <v>117474.43953758462</v>
      </c>
      <c r="G37" s="524">
        <f t="shared" si="13"/>
        <v>18238.069145516114</v>
      </c>
      <c r="H37" s="491">
        <f t="shared" si="14"/>
        <v>18238.069145516114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117474.43953758462</v>
      </c>
      <c r="E38" s="522">
        <f>IF(+I14&lt;F37,I14,D38)</f>
        <v>5494.0476190476193</v>
      </c>
      <c r="F38" s="523">
        <f t="shared" si="12"/>
        <v>111980.391918537</v>
      </c>
      <c r="G38" s="524">
        <f t="shared" si="13"/>
        <v>17655.675127216473</v>
      </c>
      <c r="H38" s="491">
        <f t="shared" si="14"/>
        <v>17655.675127216473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111980.391918537</v>
      </c>
      <c r="E39" s="522">
        <f>IF(+I14&lt;F38,I14,D39)</f>
        <v>5494.0476190476193</v>
      </c>
      <c r="F39" s="523">
        <f t="shared" si="12"/>
        <v>106486.34429948938</v>
      </c>
      <c r="G39" s="524">
        <f t="shared" si="13"/>
        <v>17073.281108916828</v>
      </c>
      <c r="H39" s="491">
        <f t="shared" si="14"/>
        <v>17073.281108916828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106486.34429948938</v>
      </c>
      <c r="E40" s="522">
        <f>IF(+I14&lt;F39,I14,D40)</f>
        <v>5494.0476190476193</v>
      </c>
      <c r="F40" s="523">
        <f t="shared" si="12"/>
        <v>100992.29668044177</v>
      </c>
      <c r="G40" s="524">
        <f t="shared" si="13"/>
        <v>16490.887090617183</v>
      </c>
      <c r="H40" s="491">
        <f t="shared" si="14"/>
        <v>16490.887090617183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100992.29668044177</v>
      </c>
      <c r="E41" s="522">
        <f>IF(+I14&lt;F40,I14,D41)</f>
        <v>5494.0476190476193</v>
      </c>
      <c r="F41" s="523">
        <f t="shared" si="12"/>
        <v>95498.249061394148</v>
      </c>
      <c r="G41" s="524">
        <f t="shared" si="13"/>
        <v>15908.493072317538</v>
      </c>
      <c r="H41" s="491">
        <f t="shared" si="14"/>
        <v>15908.493072317538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95498.249061394148</v>
      </c>
      <c r="E42" s="522">
        <f>IF(+I14&lt;F41,I14,D42)</f>
        <v>5494.0476190476193</v>
      </c>
      <c r="F42" s="523">
        <f t="shared" si="12"/>
        <v>90004.20144234653</v>
      </c>
      <c r="G42" s="524">
        <f t="shared" si="13"/>
        <v>15326.099054017897</v>
      </c>
      <c r="H42" s="491">
        <f t="shared" si="14"/>
        <v>15326.099054017897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90004.20144234653</v>
      </c>
      <c r="E43" s="522">
        <f>IF(+I14&lt;F42,I14,D43)</f>
        <v>5494.0476190476193</v>
      </c>
      <c r="F43" s="523">
        <f t="shared" si="12"/>
        <v>84510.153823298911</v>
      </c>
      <c r="G43" s="524">
        <f t="shared" si="13"/>
        <v>14743.705035718252</v>
      </c>
      <c r="H43" s="491">
        <f t="shared" si="14"/>
        <v>14743.705035718252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84510.153823298911</v>
      </c>
      <c r="E44" s="522">
        <f>IF(+I14&lt;F43,I14,D44)</f>
        <v>5494.0476190476193</v>
      </c>
      <c r="F44" s="523">
        <f t="shared" si="12"/>
        <v>79016.106204251293</v>
      </c>
      <c r="G44" s="524">
        <f t="shared" si="13"/>
        <v>14161.311017418608</v>
      </c>
      <c r="H44" s="491">
        <f t="shared" si="14"/>
        <v>14161.311017418608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79016.106204251293</v>
      </c>
      <c r="E45" s="522">
        <f>IF(+I14&lt;F44,I14,D45)</f>
        <v>5494.0476190476193</v>
      </c>
      <c r="F45" s="523">
        <f t="shared" si="12"/>
        <v>73522.058585203675</v>
      </c>
      <c r="G45" s="524">
        <f t="shared" si="13"/>
        <v>13578.916999118963</v>
      </c>
      <c r="H45" s="491">
        <f t="shared" si="14"/>
        <v>13578.916999118963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73522.058585203675</v>
      </c>
      <c r="E46" s="522">
        <f>IF(+I14&lt;F45,I14,D46)</f>
        <v>5494.0476190476193</v>
      </c>
      <c r="F46" s="523">
        <f t="shared" si="12"/>
        <v>68028.010966156056</v>
      </c>
      <c r="G46" s="524">
        <f t="shared" si="13"/>
        <v>12996.522980819322</v>
      </c>
      <c r="H46" s="491">
        <f t="shared" si="14"/>
        <v>12996.522980819322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68028.010966156056</v>
      </c>
      <c r="E47" s="522">
        <f>IF(+I14&lt;F46,I14,D47)</f>
        <v>5494.0476190476193</v>
      </c>
      <c r="F47" s="523">
        <f t="shared" si="12"/>
        <v>62533.963347108438</v>
      </c>
      <c r="G47" s="524">
        <f t="shared" si="13"/>
        <v>12414.128962519677</v>
      </c>
      <c r="H47" s="491">
        <f t="shared" si="14"/>
        <v>12414.128962519677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62533.963347108438</v>
      </c>
      <c r="E48" s="522">
        <f>IF(+I14&lt;F47,I14,D48)</f>
        <v>5494.0476190476193</v>
      </c>
      <c r="F48" s="523">
        <f t="shared" si="12"/>
        <v>57039.91572806082</v>
      </c>
      <c r="G48" s="524">
        <f t="shared" si="13"/>
        <v>11831.734944220032</v>
      </c>
      <c r="H48" s="491">
        <f t="shared" si="14"/>
        <v>11831.734944220032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57039.91572806082</v>
      </c>
      <c r="E49" s="522">
        <f>IF(+I14&lt;F48,I14,D49)</f>
        <v>5494.0476190476193</v>
      </c>
      <c r="F49" s="523">
        <f t="shared" ref="F49:F72" si="15">+D49-E49</f>
        <v>51545.868109013201</v>
      </c>
      <c r="G49" s="524">
        <f t="shared" si="13"/>
        <v>11249.340925920389</v>
      </c>
      <c r="H49" s="491">
        <f t="shared" si="14"/>
        <v>11249.340925920389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51545.868109013201</v>
      </c>
      <c r="E50" s="522">
        <f>IF(+I14&lt;F49,I14,D50)</f>
        <v>5494.0476190476193</v>
      </c>
      <c r="F50" s="523">
        <f t="shared" si="15"/>
        <v>46051.820489965583</v>
      </c>
      <c r="G50" s="524">
        <f t="shared" si="13"/>
        <v>10666.946907620746</v>
      </c>
      <c r="H50" s="491">
        <f t="shared" si="14"/>
        <v>10666.946907620746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46051.820489965583</v>
      </c>
      <c r="E51" s="522">
        <f>IF(+I14&lt;F50,I14,D51)</f>
        <v>5494.0476190476193</v>
      </c>
      <c r="F51" s="523">
        <f t="shared" si="15"/>
        <v>40557.772870917965</v>
      </c>
      <c r="G51" s="524">
        <f t="shared" si="13"/>
        <v>10084.552889321101</v>
      </c>
      <c r="H51" s="491">
        <f t="shared" si="14"/>
        <v>10084.552889321101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40557.772870917965</v>
      </c>
      <c r="E52" s="522">
        <f>IF(+I14&lt;F51,I14,D52)</f>
        <v>5494.0476190476193</v>
      </c>
      <c r="F52" s="523">
        <f t="shared" si="15"/>
        <v>35063.725251870346</v>
      </c>
      <c r="G52" s="524">
        <f t="shared" si="13"/>
        <v>9502.1588710214564</v>
      </c>
      <c r="H52" s="491">
        <f t="shared" si="14"/>
        <v>9502.1588710214564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35063.725251870346</v>
      </c>
      <c r="E53" s="522">
        <f>IF(+I14&lt;F52,I14,D53)</f>
        <v>5494.0476190476193</v>
      </c>
      <c r="F53" s="523">
        <f t="shared" si="15"/>
        <v>29569.677632822728</v>
      </c>
      <c r="G53" s="524">
        <f t="shared" si="13"/>
        <v>8919.7648527218134</v>
      </c>
      <c r="H53" s="491">
        <f t="shared" si="14"/>
        <v>8919.7648527218134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29569.677632822728</v>
      </c>
      <c r="E54" s="522">
        <f>IF(+I14&lt;F53,I14,D54)</f>
        <v>5494.0476190476193</v>
      </c>
      <c r="F54" s="523">
        <f t="shared" si="15"/>
        <v>24075.63001377511</v>
      </c>
      <c r="G54" s="524">
        <f t="shared" ref="G54:G72" si="21">+I$12*((D54+F54)/2)+E54</f>
        <v>8337.3708344221686</v>
      </c>
      <c r="H54" s="491">
        <f t="shared" ref="H54:H72" si="22">+I$13*((D54+F54)/2)+E54</f>
        <v>8337.3708344221686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24075.63001377511</v>
      </c>
      <c r="E55" s="522">
        <f>IF(+I14&lt;F54,I14,D55)</f>
        <v>5494.0476190476193</v>
      </c>
      <c r="F55" s="523">
        <f t="shared" si="15"/>
        <v>18581.582394727491</v>
      </c>
      <c r="G55" s="524">
        <f t="shared" si="21"/>
        <v>7754.9768161225256</v>
      </c>
      <c r="H55" s="491">
        <f t="shared" si="22"/>
        <v>7754.9768161225256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18581.582394727491</v>
      </c>
      <c r="E56" s="522">
        <f>IF(+I14&lt;F55,I14,D56)</f>
        <v>5494.0476190476193</v>
      </c>
      <c r="F56" s="523">
        <f t="shared" si="15"/>
        <v>13087.534775679873</v>
      </c>
      <c r="G56" s="524">
        <f t="shared" si="21"/>
        <v>7172.5827978228808</v>
      </c>
      <c r="H56" s="491">
        <f t="shared" si="22"/>
        <v>7172.5827978228808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13087.534775679873</v>
      </c>
      <c r="E57" s="522">
        <f>IF(+I14&lt;F56,I14,D57)</f>
        <v>5494.0476190476193</v>
      </c>
      <c r="F57" s="523">
        <f t="shared" si="15"/>
        <v>7593.4871566322536</v>
      </c>
      <c r="G57" s="524">
        <f t="shared" si="21"/>
        <v>6590.1887795232378</v>
      </c>
      <c r="H57" s="491">
        <f t="shared" si="22"/>
        <v>6590.1887795232378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7593.4871566322536</v>
      </c>
      <c r="E58" s="522">
        <f>IF(+I14&lt;F57,I14,D58)</f>
        <v>5494.0476190476193</v>
      </c>
      <c r="F58" s="523">
        <f t="shared" si="15"/>
        <v>2099.4395375846343</v>
      </c>
      <c r="G58" s="524">
        <f t="shared" si="21"/>
        <v>6007.794761223593</v>
      </c>
      <c r="H58" s="491">
        <f t="shared" si="22"/>
        <v>6007.794761223593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2099.4395375846343</v>
      </c>
      <c r="E59" s="522">
        <f>IF(+I14&lt;F58,I14,D59)</f>
        <v>2099.4395375846343</v>
      </c>
      <c r="F59" s="523">
        <f t="shared" si="15"/>
        <v>0</v>
      </c>
      <c r="G59" s="524">
        <f t="shared" si="21"/>
        <v>2210.7146040977104</v>
      </c>
      <c r="H59" s="491">
        <f t="shared" si="22"/>
        <v>2210.7146040977104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230750.00000000012</v>
      </c>
      <c r="F73" s="375"/>
      <c r="G73" s="375">
        <f>SUM(G17:G72)</f>
        <v>801709.7097423519</v>
      </c>
      <c r="H73" s="375">
        <f>SUM(H17:H72)</f>
        <v>801709.7097423519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24452.51509919242</v>
      </c>
      <c r="N87" s="546">
        <f>IF(J92&lt;D11,0,VLOOKUP(J92,C17:O72,11))</f>
        <v>24452.51509919242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25969.798788270131</v>
      </c>
      <c r="N88" s="550">
        <f>IF(J92&lt;D11,0,VLOOKUP(J92,C99:P154,7))</f>
        <v>25969.798788270131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1517.2836890777107</v>
      </c>
      <c r="N89" s="555">
        <f>+N88-N87</f>
        <v>1517.2836890777107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5366.2790697674418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23">+I99-H99</f>
        <v>0</v>
      </c>
      <c r="K99" s="514"/>
      <c r="L99" s="512">
        <f t="shared" ref="L99:L104" si="24">H99</f>
        <v>19522.791013350252</v>
      </c>
      <c r="M99" s="597">
        <f t="shared" ref="M99:M130" si="25">IF(L99&lt;&gt;0,+H99-L99,0)</f>
        <v>0</v>
      </c>
      <c r="N99" s="512">
        <f t="shared" ref="N99:N104" si="26">I99</f>
        <v>19522.791013350252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24"/>
        <v>35969.308872002533</v>
      </c>
      <c r="M100" s="519">
        <f t="shared" ref="M100:M105" si="30">IF(L100&lt;&gt;0,+H100-L100,0)</f>
        <v>0</v>
      </c>
      <c r="N100" s="518">
        <f t="shared" si="26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24"/>
        <v>35364.846038717165</v>
      </c>
      <c r="M101" s="519">
        <f t="shared" si="30"/>
        <v>0</v>
      </c>
      <c r="N101" s="518">
        <f t="shared" si="26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23"/>
        <v>0</v>
      </c>
      <c r="K102" s="514"/>
      <c r="L102" s="518">
        <f t="shared" si="24"/>
        <v>33727.882719440844</v>
      </c>
      <c r="M102" s="519">
        <f t="shared" si="30"/>
        <v>0</v>
      </c>
      <c r="N102" s="518">
        <f t="shared" si="26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23"/>
        <v>0</v>
      </c>
      <c r="K103" s="514"/>
      <c r="L103" s="518">
        <f t="shared" si="24"/>
        <v>31878.22185164913</v>
      </c>
      <c r="M103" s="519">
        <f t="shared" si="30"/>
        <v>0</v>
      </c>
      <c r="N103" s="518">
        <f t="shared" si="26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23"/>
        <v>0</v>
      </c>
      <c r="K104" s="514"/>
      <c r="L104" s="518">
        <f t="shared" si="24"/>
        <v>30202.256847199074</v>
      </c>
      <c r="M104" s="519">
        <f t="shared" si="30"/>
        <v>0</v>
      </c>
      <c r="N104" s="518">
        <f t="shared" si="26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23"/>
        <v>0</v>
      </c>
      <c r="K105" s="514"/>
      <c r="L105" s="518">
        <f t="shared" ref="L105" si="31">H105</f>
        <v>26394.619001989184</v>
      </c>
      <c r="M105" s="519">
        <f t="shared" si="30"/>
        <v>0</v>
      </c>
      <c r="N105" s="518">
        <f t="shared" ref="N105" si="32">I105</f>
        <v>26394.619001989184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374">
        <f>IF(F105+SUM(E$99:E105)=D$92,F105,D$92-SUM(E$99:E105))</f>
        <v>195166.45902547057</v>
      </c>
      <c r="E106" s="522">
        <f>IF(+J96&lt;F105,J96,D106)</f>
        <v>5366.2790697674418</v>
      </c>
      <c r="F106" s="523">
        <f t="shared" ref="F106:F131" si="33">+D106-E106</f>
        <v>189800.17995570312</v>
      </c>
      <c r="G106" s="523">
        <f t="shared" ref="G106:G130" si="34">+(F106+D106)/2</f>
        <v>192483.31949058684</v>
      </c>
      <c r="H106" s="526">
        <f t="shared" ref="H106:H130" si="35">+J$94*G106+E106</f>
        <v>25969.798788270131</v>
      </c>
      <c r="I106" s="577">
        <f t="shared" ref="I106:I130" si="36">+J$95*G106+E106</f>
        <v>25969.798788270131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189800.17995570312</v>
      </c>
      <c r="E107" s="522">
        <f>IF(+J96&lt;F106,J96,D107)</f>
        <v>5366.2790697674418</v>
      </c>
      <c r="F107" s="523">
        <f t="shared" si="33"/>
        <v>184433.90088593567</v>
      </c>
      <c r="G107" s="523">
        <f t="shared" si="34"/>
        <v>187117.04042081939</v>
      </c>
      <c r="H107" s="526">
        <f t="shared" si="35"/>
        <v>25395.389343744995</v>
      </c>
      <c r="I107" s="577">
        <f t="shared" si="36"/>
        <v>25395.389343744995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184433.90088593567</v>
      </c>
      <c r="E108" s="522">
        <f>IF(+J96&lt;F107,J96,D108)</f>
        <v>5366.2790697674418</v>
      </c>
      <c r="F108" s="523">
        <f t="shared" si="33"/>
        <v>179067.62181616822</v>
      </c>
      <c r="G108" s="523">
        <f t="shared" si="34"/>
        <v>181750.76135105194</v>
      </c>
      <c r="H108" s="526">
        <f t="shared" si="35"/>
        <v>24820.979899219863</v>
      </c>
      <c r="I108" s="577">
        <f t="shared" si="36"/>
        <v>24820.979899219863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179067.62181616822</v>
      </c>
      <c r="E109" s="522">
        <f>IF(+J96&lt;F108,J96,D109)</f>
        <v>5366.2790697674418</v>
      </c>
      <c r="F109" s="523">
        <f t="shared" si="33"/>
        <v>173701.34274640077</v>
      </c>
      <c r="G109" s="523">
        <f t="shared" si="34"/>
        <v>176384.48228128449</v>
      </c>
      <c r="H109" s="526">
        <f t="shared" si="35"/>
        <v>24246.570454694727</v>
      </c>
      <c r="I109" s="577">
        <f t="shared" si="36"/>
        <v>24246.570454694727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173701.34274640077</v>
      </c>
      <c r="E110" s="522">
        <f>IF(+J96&lt;F109,J96,D110)</f>
        <v>5366.2790697674418</v>
      </c>
      <c r="F110" s="523">
        <f t="shared" si="33"/>
        <v>168335.06367663332</v>
      </c>
      <c r="G110" s="523">
        <f t="shared" si="34"/>
        <v>171018.20321151704</v>
      </c>
      <c r="H110" s="526">
        <f t="shared" si="35"/>
        <v>23672.161010169595</v>
      </c>
      <c r="I110" s="577">
        <f t="shared" si="36"/>
        <v>23672.161010169595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168335.06367663332</v>
      </c>
      <c r="E111" s="522">
        <f>IF(+J96&lt;F110,J96,D111)</f>
        <v>5366.2790697674418</v>
      </c>
      <c r="F111" s="523">
        <f t="shared" si="33"/>
        <v>162968.78460686587</v>
      </c>
      <c r="G111" s="523">
        <f t="shared" si="34"/>
        <v>165651.92414174959</v>
      </c>
      <c r="H111" s="526">
        <f t="shared" si="35"/>
        <v>23097.751565644459</v>
      </c>
      <c r="I111" s="577">
        <f t="shared" si="36"/>
        <v>23097.751565644459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162968.78460686587</v>
      </c>
      <c r="E112" s="522">
        <f>IF(+J96&lt;F111,J96,D112)</f>
        <v>5366.2790697674418</v>
      </c>
      <c r="F112" s="523">
        <f t="shared" si="33"/>
        <v>157602.50553709842</v>
      </c>
      <c r="G112" s="523">
        <f t="shared" si="34"/>
        <v>160285.64507198214</v>
      </c>
      <c r="H112" s="526">
        <f t="shared" si="35"/>
        <v>22523.342121119327</v>
      </c>
      <c r="I112" s="577">
        <f t="shared" si="36"/>
        <v>22523.342121119327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157602.50553709842</v>
      </c>
      <c r="E113" s="522">
        <f>IF(+J96&lt;F112,J96,D113)</f>
        <v>5366.2790697674418</v>
      </c>
      <c r="F113" s="523">
        <f t="shared" si="33"/>
        <v>152236.22646733097</v>
      </c>
      <c r="G113" s="523">
        <f t="shared" si="34"/>
        <v>154919.36600221469</v>
      </c>
      <c r="H113" s="526">
        <f t="shared" si="35"/>
        <v>21948.932676594191</v>
      </c>
      <c r="I113" s="577">
        <f t="shared" si="36"/>
        <v>21948.932676594191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152236.22646733097</v>
      </c>
      <c r="E114" s="522">
        <f>IF(+J96&lt;F113,J96,D114)</f>
        <v>5366.2790697674418</v>
      </c>
      <c r="F114" s="523">
        <f t="shared" si="33"/>
        <v>146869.94739756352</v>
      </c>
      <c r="G114" s="523">
        <f t="shared" si="34"/>
        <v>149553.08693244724</v>
      </c>
      <c r="H114" s="526">
        <f t="shared" si="35"/>
        <v>21374.523232069056</v>
      </c>
      <c r="I114" s="577">
        <f t="shared" si="36"/>
        <v>21374.523232069056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146869.94739756352</v>
      </c>
      <c r="E115" s="522">
        <f>IF(+J96&lt;F114,J96,D115)</f>
        <v>5366.2790697674418</v>
      </c>
      <c r="F115" s="523">
        <f t="shared" si="33"/>
        <v>141503.66832779607</v>
      </c>
      <c r="G115" s="523">
        <f t="shared" si="34"/>
        <v>144186.80786267979</v>
      </c>
      <c r="H115" s="526">
        <f t="shared" si="35"/>
        <v>20800.113787543924</v>
      </c>
      <c r="I115" s="577">
        <f t="shared" si="36"/>
        <v>20800.113787543924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141503.66832779607</v>
      </c>
      <c r="E116" s="522">
        <f>IF(+J96&lt;F115,J96,D116)</f>
        <v>5366.2790697674418</v>
      </c>
      <c r="F116" s="523">
        <f t="shared" si="33"/>
        <v>136137.38925802862</v>
      </c>
      <c r="G116" s="523">
        <f t="shared" si="34"/>
        <v>138820.52879291234</v>
      </c>
      <c r="H116" s="526">
        <f t="shared" si="35"/>
        <v>20225.704343018788</v>
      </c>
      <c r="I116" s="577">
        <f t="shared" si="36"/>
        <v>20225.704343018788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136137.38925802862</v>
      </c>
      <c r="E117" s="522">
        <f>IF(+J96&lt;F116,J96,D117)</f>
        <v>5366.2790697674418</v>
      </c>
      <c r="F117" s="523">
        <f t="shared" si="33"/>
        <v>130771.11018826118</v>
      </c>
      <c r="G117" s="523">
        <f t="shared" si="34"/>
        <v>133454.24972314489</v>
      </c>
      <c r="H117" s="526">
        <f t="shared" si="35"/>
        <v>19651.294898493656</v>
      </c>
      <c r="I117" s="577">
        <f t="shared" si="36"/>
        <v>19651.294898493656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130771.11018826118</v>
      </c>
      <c r="E118" s="522">
        <f>IF(+J96&lt;F117,J96,D118)</f>
        <v>5366.2790697674418</v>
      </c>
      <c r="F118" s="523">
        <f t="shared" si="33"/>
        <v>125404.83111849375</v>
      </c>
      <c r="G118" s="523">
        <f t="shared" si="34"/>
        <v>128087.97065337747</v>
      </c>
      <c r="H118" s="526">
        <f t="shared" si="35"/>
        <v>19076.885453968524</v>
      </c>
      <c r="I118" s="577">
        <f t="shared" si="36"/>
        <v>19076.885453968524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125404.83111849375</v>
      </c>
      <c r="E119" s="522">
        <f>IF(+J96&lt;F118,J96,D119)</f>
        <v>5366.2790697674418</v>
      </c>
      <c r="F119" s="523">
        <f t="shared" si="33"/>
        <v>120038.55204872631</v>
      </c>
      <c r="G119" s="523">
        <f t="shared" si="34"/>
        <v>122721.69158361002</v>
      </c>
      <c r="H119" s="526">
        <f t="shared" si="35"/>
        <v>18502.476009443388</v>
      </c>
      <c r="I119" s="577">
        <f t="shared" si="36"/>
        <v>18502.476009443388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120038.55204872631</v>
      </c>
      <c r="E120" s="522">
        <f>IF(+J96&lt;F119,J96,D120)</f>
        <v>5366.2790697674418</v>
      </c>
      <c r="F120" s="523">
        <f t="shared" si="33"/>
        <v>114672.27297895888</v>
      </c>
      <c r="G120" s="523">
        <f t="shared" si="34"/>
        <v>117355.4125138426</v>
      </c>
      <c r="H120" s="526">
        <f t="shared" si="35"/>
        <v>17928.066564918259</v>
      </c>
      <c r="I120" s="577">
        <f t="shared" si="36"/>
        <v>17928.066564918259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114672.27297895888</v>
      </c>
      <c r="E121" s="522">
        <f>IF(+J96&lt;F120,J96,D121)</f>
        <v>5366.2790697674418</v>
      </c>
      <c r="F121" s="523">
        <f t="shared" si="33"/>
        <v>109305.99390919144</v>
      </c>
      <c r="G121" s="523">
        <f t="shared" si="34"/>
        <v>111989.13344407515</v>
      </c>
      <c r="H121" s="526">
        <f t="shared" si="35"/>
        <v>17353.657120393123</v>
      </c>
      <c r="I121" s="577">
        <f t="shared" si="36"/>
        <v>17353.657120393123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109305.99390919144</v>
      </c>
      <c r="E122" s="522">
        <f>IF(+J96&lt;F121,J96,D122)</f>
        <v>5366.2790697674418</v>
      </c>
      <c r="F122" s="523">
        <f t="shared" si="33"/>
        <v>103939.71483942401</v>
      </c>
      <c r="G122" s="523">
        <f t="shared" si="34"/>
        <v>106622.85437430773</v>
      </c>
      <c r="H122" s="526">
        <f t="shared" si="35"/>
        <v>16779.247675867991</v>
      </c>
      <c r="I122" s="577">
        <f t="shared" si="36"/>
        <v>16779.247675867991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103939.71483942401</v>
      </c>
      <c r="E123" s="522">
        <f>IF(+J96&lt;F122,J96,D123)</f>
        <v>5366.2790697674418</v>
      </c>
      <c r="F123" s="523">
        <f t="shared" si="33"/>
        <v>98573.435769656571</v>
      </c>
      <c r="G123" s="523">
        <f t="shared" si="34"/>
        <v>101256.57530454028</v>
      </c>
      <c r="H123" s="526">
        <f t="shared" si="35"/>
        <v>16204.838231342859</v>
      </c>
      <c r="I123" s="577">
        <f t="shared" si="36"/>
        <v>16204.838231342859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98573.435769656571</v>
      </c>
      <c r="E124" s="522">
        <f>IF(+J96&lt;F123,J96,D124)</f>
        <v>5366.2790697674418</v>
      </c>
      <c r="F124" s="523">
        <f t="shared" si="33"/>
        <v>93207.156699889136</v>
      </c>
      <c r="G124" s="523">
        <f t="shared" si="34"/>
        <v>95890.296234772861</v>
      </c>
      <c r="H124" s="526">
        <f t="shared" si="35"/>
        <v>15630.428786817727</v>
      </c>
      <c r="I124" s="577">
        <f t="shared" si="36"/>
        <v>15630.428786817727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93207.156699889136</v>
      </c>
      <c r="E125" s="522">
        <f>IF(+J96&lt;F124,J96,D125)</f>
        <v>5366.2790697674418</v>
      </c>
      <c r="F125" s="523">
        <f t="shared" si="33"/>
        <v>87840.8776301217</v>
      </c>
      <c r="G125" s="523">
        <f t="shared" si="34"/>
        <v>90524.017165005411</v>
      </c>
      <c r="H125" s="526">
        <f t="shared" si="35"/>
        <v>15056.019342292595</v>
      </c>
      <c r="I125" s="577">
        <f t="shared" si="36"/>
        <v>15056.019342292595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87840.8776301217</v>
      </c>
      <c r="E126" s="522">
        <f>IF(+J96&lt;F125,J96,D126)</f>
        <v>5366.2790697674418</v>
      </c>
      <c r="F126" s="523">
        <f t="shared" si="33"/>
        <v>82474.598560354265</v>
      </c>
      <c r="G126" s="523">
        <f t="shared" si="34"/>
        <v>85157.73809523799</v>
      </c>
      <c r="H126" s="526">
        <f t="shared" si="35"/>
        <v>14481.609897767463</v>
      </c>
      <c r="I126" s="577">
        <f t="shared" si="36"/>
        <v>14481.609897767463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82474.598560354265</v>
      </c>
      <c r="E127" s="522">
        <f>IF(+J96&lt;F126,J96,D127)</f>
        <v>5366.2790697674418</v>
      </c>
      <c r="F127" s="523">
        <f t="shared" si="33"/>
        <v>77108.319490586829</v>
      </c>
      <c r="G127" s="523">
        <f t="shared" si="34"/>
        <v>79791.45902547054</v>
      </c>
      <c r="H127" s="526">
        <f t="shared" si="35"/>
        <v>13907.200453242327</v>
      </c>
      <c r="I127" s="577">
        <f t="shared" si="36"/>
        <v>13907.200453242327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77108.319490586829</v>
      </c>
      <c r="E128" s="522">
        <f>IF(+J96&lt;F127,J96,D128)</f>
        <v>5366.2790697674418</v>
      </c>
      <c r="F128" s="523">
        <f t="shared" si="33"/>
        <v>71742.040420819394</v>
      </c>
      <c r="G128" s="523">
        <f t="shared" si="34"/>
        <v>74425.179955703119</v>
      </c>
      <c r="H128" s="526">
        <f t="shared" si="35"/>
        <v>13332.791008717197</v>
      </c>
      <c r="I128" s="577">
        <f t="shared" si="36"/>
        <v>13332.791008717197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71742.040420819394</v>
      </c>
      <c r="E129" s="522">
        <f>IF(+J96&lt;F128,J96,D129)</f>
        <v>5366.2790697674418</v>
      </c>
      <c r="F129" s="523">
        <f t="shared" si="33"/>
        <v>66375.761351051959</v>
      </c>
      <c r="G129" s="523">
        <f t="shared" si="34"/>
        <v>69058.900885935669</v>
      </c>
      <c r="H129" s="526">
        <f t="shared" si="35"/>
        <v>12758.381564192063</v>
      </c>
      <c r="I129" s="577">
        <f t="shared" si="36"/>
        <v>12758.381564192063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66375.761351051959</v>
      </c>
      <c r="E130" s="522">
        <f>IF(+J96&lt;F129,J96,D130)</f>
        <v>5366.2790697674418</v>
      </c>
      <c r="F130" s="523">
        <f t="shared" si="33"/>
        <v>61009.482281284516</v>
      </c>
      <c r="G130" s="523">
        <f t="shared" si="34"/>
        <v>63692.621816168234</v>
      </c>
      <c r="H130" s="526">
        <f t="shared" si="35"/>
        <v>12183.972119666931</v>
      </c>
      <c r="I130" s="577">
        <f t="shared" si="36"/>
        <v>12183.972119666931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61009.482281284516</v>
      </c>
      <c r="E131" s="522">
        <f>IF(+J96&lt;F130,J96,D131)</f>
        <v>5366.2790697674418</v>
      </c>
      <c r="F131" s="523">
        <f t="shared" si="33"/>
        <v>55643.203211517073</v>
      </c>
      <c r="G131" s="523">
        <f t="shared" ref="G131:G154" si="37">+(F131+D131)/2</f>
        <v>58326.342746400798</v>
      </c>
      <c r="H131" s="526">
        <f t="shared" ref="H131:H154" si="38">+J$94*G131+E131</f>
        <v>11609.562675141799</v>
      </c>
      <c r="I131" s="577">
        <f t="shared" ref="I131:I154" si="39">+J$95*G131+E131</f>
        <v>11609.562675141799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 ht="12.5">
      <c r="B132" s="195" t="str">
        <f t="shared" ref="B132:B154" si="44">IF(D132=F131,"","IU")</f>
        <v/>
      </c>
      <c r="C132" s="507">
        <f>IF(D93="","-",+C131+1)</f>
        <v>2045</v>
      </c>
      <c r="D132" s="374">
        <f>IF(F131+SUM(E$99:E131)=D$92,F131,D$92-SUM(E$99:E131))</f>
        <v>55643.203211517073</v>
      </c>
      <c r="E132" s="522">
        <f>IF(+J96&lt;F131,J96,D132)</f>
        <v>5366.2790697674418</v>
      </c>
      <c r="F132" s="523">
        <f t="shared" ref="F132:F154" si="45">+D132-E132</f>
        <v>50276.924141749631</v>
      </c>
      <c r="G132" s="523">
        <f t="shared" si="37"/>
        <v>52960.063676633348</v>
      </c>
      <c r="H132" s="526">
        <f t="shared" si="38"/>
        <v>11035.153230616663</v>
      </c>
      <c r="I132" s="577">
        <f t="shared" si="39"/>
        <v>11035.153230616663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2046</v>
      </c>
      <c r="D133" s="374">
        <f>IF(F132+SUM(E$99:E132)=D$92,F132,D$92-SUM(E$99:E132))</f>
        <v>50276.924141749631</v>
      </c>
      <c r="E133" s="522">
        <f>IF(+J96&lt;F132,J96,D133)</f>
        <v>5366.2790697674418</v>
      </c>
      <c r="F133" s="523">
        <f t="shared" si="45"/>
        <v>44910.645071982188</v>
      </c>
      <c r="G133" s="523">
        <f t="shared" si="37"/>
        <v>47593.784606865913</v>
      </c>
      <c r="H133" s="526">
        <f t="shared" si="38"/>
        <v>10460.743786091531</v>
      </c>
      <c r="I133" s="577">
        <f t="shared" si="39"/>
        <v>10460.743786091531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2047</v>
      </c>
      <c r="D134" s="374">
        <f>IF(F133+SUM(E$99:E133)=D$92,F133,D$92-SUM(E$99:E133))</f>
        <v>44910.645071982188</v>
      </c>
      <c r="E134" s="522">
        <f>IF(+J96&lt;F133,J96,D134)</f>
        <v>5366.2790697674418</v>
      </c>
      <c r="F134" s="523">
        <f t="shared" si="45"/>
        <v>39544.366002214745</v>
      </c>
      <c r="G134" s="523">
        <f t="shared" si="37"/>
        <v>42227.505537098463</v>
      </c>
      <c r="H134" s="526">
        <f t="shared" si="38"/>
        <v>9886.3343415663967</v>
      </c>
      <c r="I134" s="577">
        <f t="shared" si="39"/>
        <v>9886.3343415663967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2048</v>
      </c>
      <c r="D135" s="374">
        <f>IF(F134+SUM(E$99:E134)=D$92,F134,D$92-SUM(E$99:E134))</f>
        <v>39544.366002214745</v>
      </c>
      <c r="E135" s="522">
        <f>IF(+J96&lt;F134,J96,D135)</f>
        <v>5366.2790697674418</v>
      </c>
      <c r="F135" s="523">
        <f t="shared" si="45"/>
        <v>34178.086932447302</v>
      </c>
      <c r="G135" s="523">
        <f t="shared" si="37"/>
        <v>36861.226467331027</v>
      </c>
      <c r="H135" s="526">
        <f t="shared" si="38"/>
        <v>9311.9248970412646</v>
      </c>
      <c r="I135" s="577">
        <f t="shared" si="39"/>
        <v>9311.9248970412646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2049</v>
      </c>
      <c r="D136" s="374">
        <f>IF(F135+SUM(E$99:E135)=D$92,F135,D$92-SUM(E$99:E135))</f>
        <v>34178.086932447302</v>
      </c>
      <c r="E136" s="522">
        <f>IF(+J96&lt;F135,J96,D136)</f>
        <v>5366.2790697674418</v>
      </c>
      <c r="F136" s="523">
        <f t="shared" si="45"/>
        <v>28811.80786267986</v>
      </c>
      <c r="G136" s="523">
        <f t="shared" si="37"/>
        <v>31494.947397563581</v>
      </c>
      <c r="H136" s="526">
        <f t="shared" si="38"/>
        <v>8737.5154525161306</v>
      </c>
      <c r="I136" s="577">
        <f t="shared" si="39"/>
        <v>8737.5154525161306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2050</v>
      </c>
      <c r="D137" s="374">
        <f>IF(F136+SUM(E$99:E136)=D$92,F136,D$92-SUM(E$99:E136))</f>
        <v>28811.80786267986</v>
      </c>
      <c r="E137" s="522">
        <f>IF(+J96&lt;F136,J96,D137)</f>
        <v>5366.2790697674418</v>
      </c>
      <c r="F137" s="523">
        <f t="shared" si="45"/>
        <v>23445.528792912417</v>
      </c>
      <c r="G137" s="523">
        <f t="shared" si="37"/>
        <v>26128.668327796138</v>
      </c>
      <c r="H137" s="526">
        <f t="shared" si="38"/>
        <v>8163.1060079909967</v>
      </c>
      <c r="I137" s="577">
        <f t="shared" si="39"/>
        <v>8163.1060079909967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2051</v>
      </c>
      <c r="D138" s="374">
        <f>IF(F137+SUM(E$99:E137)=D$92,F137,D$92-SUM(E$99:E137))</f>
        <v>23445.528792912417</v>
      </c>
      <c r="E138" s="522">
        <f>IF(+J96&lt;F137,J96,D138)</f>
        <v>5366.2790697674418</v>
      </c>
      <c r="F138" s="523">
        <f t="shared" si="45"/>
        <v>18079.249723144974</v>
      </c>
      <c r="G138" s="523">
        <f t="shared" si="37"/>
        <v>20762.389258028696</v>
      </c>
      <c r="H138" s="526">
        <f t="shared" si="38"/>
        <v>7588.6965634658636</v>
      </c>
      <c r="I138" s="577">
        <f t="shared" si="39"/>
        <v>7588.6965634658636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2052</v>
      </c>
      <c r="D139" s="374">
        <f>IF(F138+SUM(E$99:E138)=D$92,F138,D$92-SUM(E$99:E138))</f>
        <v>18079.249723144974</v>
      </c>
      <c r="E139" s="522">
        <f>IF(+J96&lt;F138,J96,D139)</f>
        <v>5366.2790697674418</v>
      </c>
      <c r="F139" s="523">
        <f t="shared" si="45"/>
        <v>12712.970653377532</v>
      </c>
      <c r="G139" s="523">
        <f t="shared" si="37"/>
        <v>15396.110188261253</v>
      </c>
      <c r="H139" s="526">
        <f t="shared" si="38"/>
        <v>7014.2871189407306</v>
      </c>
      <c r="I139" s="577">
        <f t="shared" si="39"/>
        <v>7014.2871189407306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2053</v>
      </c>
      <c r="D140" s="374">
        <f>IF(F139+SUM(E$99:E139)=D$92,F139,D$92-SUM(E$99:E139))</f>
        <v>12712.970653377532</v>
      </c>
      <c r="E140" s="522">
        <f>IF(+J96&lt;F139,J96,D140)</f>
        <v>5366.2790697674418</v>
      </c>
      <c r="F140" s="523">
        <f t="shared" si="45"/>
        <v>7346.6915836100898</v>
      </c>
      <c r="G140" s="523">
        <f t="shared" si="37"/>
        <v>10029.83111849381</v>
      </c>
      <c r="H140" s="526">
        <f t="shared" si="38"/>
        <v>6439.8776744155966</v>
      </c>
      <c r="I140" s="577">
        <f t="shared" si="39"/>
        <v>6439.8776744155966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2054</v>
      </c>
      <c r="D141" s="374">
        <f>IF(F140+SUM(E$99:E140)=D$92,F140,D$92-SUM(E$99:E140))</f>
        <v>7346.6915836100898</v>
      </c>
      <c r="E141" s="522">
        <f>IF(+J96&lt;F140,J96,D141)</f>
        <v>5366.2790697674418</v>
      </c>
      <c r="F141" s="523">
        <f t="shared" si="45"/>
        <v>1980.412513842648</v>
      </c>
      <c r="G141" s="523">
        <f t="shared" si="37"/>
        <v>4663.5520487263693</v>
      </c>
      <c r="H141" s="526">
        <f t="shared" si="38"/>
        <v>5865.4682298904636</v>
      </c>
      <c r="I141" s="577">
        <f t="shared" si="39"/>
        <v>5865.4682298904636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2055</v>
      </c>
      <c r="D142" s="374">
        <f>IF(F141+SUM(E$99:E141)=D$92,F141,D$92-SUM(E$99:E141))</f>
        <v>1980.412513842648</v>
      </c>
      <c r="E142" s="522">
        <f>IF(+J96&lt;F141,J96,D142)</f>
        <v>1980.412513842648</v>
      </c>
      <c r="F142" s="523">
        <f t="shared" si="45"/>
        <v>0</v>
      </c>
      <c r="G142" s="523">
        <f t="shared" si="37"/>
        <v>990.20625692132398</v>
      </c>
      <c r="H142" s="526">
        <f t="shared" si="38"/>
        <v>2086.4047327728758</v>
      </c>
      <c r="I142" s="577">
        <f t="shared" si="39"/>
        <v>2086.4047327728758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 ht="12.5">
      <c r="C155" s="374" t="s">
        <v>78</v>
      </c>
      <c r="D155" s="375"/>
      <c r="E155" s="375">
        <f>SUM(E99:E154)</f>
        <v>230750</v>
      </c>
      <c r="F155" s="375"/>
      <c r="G155" s="375"/>
      <c r="H155" s="375">
        <f>SUM(H99:H154)</f>
        <v>788181.13740401168</v>
      </c>
      <c r="I155" s="375">
        <f>SUM(I99:I154)</f>
        <v>788181.13740401168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view="pageBreakPreview" zoomScale="75" zoomScaleNormal="100" zoomScaleSheetLayoutView="75" workbookViewId="0">
      <selection activeCell="C11" sqref="C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447333.45497501275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447333.45497501275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666" t="s">
        <v>493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99407.380952380947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502570.75003107433</v>
      </c>
      <c r="H23" s="510">
        <v>502570.75003107433</v>
      </c>
      <c r="I23" s="511">
        <f t="shared" si="9"/>
        <v>0</v>
      </c>
      <c r="J23" s="511"/>
      <c r="K23" s="518">
        <f>G23</f>
        <v>502570.75003107433</v>
      </c>
      <c r="L23" s="519">
        <f t="shared" si="6"/>
        <v>0</v>
      </c>
      <c r="M23" s="518">
        <f>H23</f>
        <v>502570.75003107433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97095.58139534884</v>
      </c>
      <c r="F24" s="508">
        <v>3433716.3621802656</v>
      </c>
      <c r="G24" s="516">
        <v>443774.73081523203</v>
      </c>
      <c r="H24" s="510">
        <v>443774.73081523203</v>
      </c>
      <c r="I24" s="511">
        <f t="shared" si="9"/>
        <v>0</v>
      </c>
      <c r="J24" s="511"/>
      <c r="K24" s="518">
        <f>G24</f>
        <v>443774.73081523203</v>
      </c>
      <c r="L24" s="519">
        <f t="shared" ref="L24" si="10">IF(K24&lt;&gt;0,+G24-K24,0)</f>
        <v>0</v>
      </c>
      <c r="M24" s="518">
        <f>H24</f>
        <v>443774.73081523203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531163.95354986552</v>
      </c>
      <c r="H25" s="510">
        <v>531163.95354986552</v>
      </c>
      <c r="I25" s="511">
        <f t="shared" si="9"/>
        <v>0</v>
      </c>
      <c r="J25" s="511"/>
      <c r="K25" s="518">
        <f>G25</f>
        <v>531163.95354986552</v>
      </c>
      <c r="L25" s="519">
        <f t="shared" ref="L25" si="11">IF(K25&lt;&gt;0,+G25-K25,0)</f>
        <v>0</v>
      </c>
      <c r="M25" s="518">
        <f>H25</f>
        <v>531163.95354986552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3331884.4109607544</v>
      </c>
      <c r="E26" s="522">
        <f>IF(+I14&lt;F25,I14,D26)</f>
        <v>99407.380952380947</v>
      </c>
      <c r="F26" s="523">
        <f t="shared" ref="F26:F48" si="12">+D26-E26</f>
        <v>3232477.0300083733</v>
      </c>
      <c r="G26" s="524">
        <f t="shared" ref="G26:G53" si="13">+I$12*((D26+F26)/2)+E26</f>
        <v>447333.45497501275</v>
      </c>
      <c r="H26" s="491">
        <f t="shared" ref="H26:H53" si="14">+I$13*((D26+F26)/2)+E26</f>
        <v>447333.45497501275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3232477.0300083733</v>
      </c>
      <c r="E27" s="522">
        <f>IF(+I14&lt;F26,I14,D27)</f>
        <v>99407.380952380947</v>
      </c>
      <c r="F27" s="523">
        <f t="shared" si="12"/>
        <v>3133069.6490559923</v>
      </c>
      <c r="G27" s="524">
        <f t="shared" si="13"/>
        <v>436795.82078327693</v>
      </c>
      <c r="H27" s="491">
        <f t="shared" si="14"/>
        <v>436795.82078327693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3133069.6490559923</v>
      </c>
      <c r="E28" s="522">
        <f>IF(+I14&lt;F27,I14,D28)</f>
        <v>99407.380952380947</v>
      </c>
      <c r="F28" s="523">
        <f t="shared" si="12"/>
        <v>3033662.2681036112</v>
      </c>
      <c r="G28" s="524">
        <f t="shared" si="13"/>
        <v>426258.18659154122</v>
      </c>
      <c r="H28" s="491">
        <f t="shared" si="14"/>
        <v>426258.18659154122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3033662.2681036112</v>
      </c>
      <c r="E29" s="522">
        <f>IF(+I14&lt;F28,I14,D29)</f>
        <v>99407.380952380947</v>
      </c>
      <c r="F29" s="523">
        <f t="shared" si="12"/>
        <v>2934254.8871512301</v>
      </c>
      <c r="G29" s="524">
        <f t="shared" si="13"/>
        <v>415720.5523998054</v>
      </c>
      <c r="H29" s="491">
        <f t="shared" si="14"/>
        <v>415720.5523998054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2934254.8871512301</v>
      </c>
      <c r="E30" s="522">
        <f>IF(+I14&lt;F29,I14,D30)</f>
        <v>99407.380952380947</v>
      </c>
      <c r="F30" s="523">
        <f t="shared" si="12"/>
        <v>2834847.5061988491</v>
      </c>
      <c r="G30" s="524">
        <f t="shared" si="13"/>
        <v>405182.91820806969</v>
      </c>
      <c r="H30" s="491">
        <f t="shared" si="14"/>
        <v>405182.91820806969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2834847.5061988491</v>
      </c>
      <c r="E31" s="522">
        <f>IF(+I14&lt;F30,I14,D31)</f>
        <v>99407.380952380947</v>
      </c>
      <c r="F31" s="523">
        <f t="shared" si="12"/>
        <v>2735440.125246468</v>
      </c>
      <c r="G31" s="524">
        <f t="shared" si="13"/>
        <v>394645.28401633387</v>
      </c>
      <c r="H31" s="491">
        <f t="shared" si="14"/>
        <v>394645.28401633387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2735440.125246468</v>
      </c>
      <c r="E32" s="522">
        <f>IF(+I14&lt;F31,I14,D32)</f>
        <v>99407.380952380947</v>
      </c>
      <c r="F32" s="523">
        <f t="shared" si="12"/>
        <v>2636032.7442940869</v>
      </c>
      <c r="G32" s="524">
        <f t="shared" si="13"/>
        <v>384107.64982459811</v>
      </c>
      <c r="H32" s="491">
        <f t="shared" si="14"/>
        <v>384107.64982459811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2636032.7442940869</v>
      </c>
      <c r="E33" s="522">
        <f>IF(+I14&lt;F32,I14,D33)</f>
        <v>99407.380952380947</v>
      </c>
      <c r="F33" s="523">
        <f t="shared" si="12"/>
        <v>2536625.3633417059</v>
      </c>
      <c r="G33" s="524">
        <f t="shared" si="13"/>
        <v>373570.01563286228</v>
      </c>
      <c r="H33" s="491">
        <f t="shared" si="14"/>
        <v>373570.01563286228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2536625.3633417059</v>
      </c>
      <c r="E34" s="522">
        <f>IF(+I14&lt;F33,I14,D34)</f>
        <v>99407.380952380947</v>
      </c>
      <c r="F34" s="523">
        <f t="shared" si="12"/>
        <v>2437217.9823893248</v>
      </c>
      <c r="G34" s="524">
        <f t="shared" si="13"/>
        <v>363032.38144112658</v>
      </c>
      <c r="H34" s="491">
        <f t="shared" si="14"/>
        <v>363032.38144112658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2437217.9823893248</v>
      </c>
      <c r="E35" s="522">
        <f>IF(+I14&lt;F34,I14,D35)</f>
        <v>99407.380952380947</v>
      </c>
      <c r="F35" s="523">
        <f t="shared" si="12"/>
        <v>2337810.6014369437</v>
      </c>
      <c r="G35" s="524">
        <f t="shared" si="13"/>
        <v>352494.74724939076</v>
      </c>
      <c r="H35" s="491">
        <f t="shared" si="14"/>
        <v>352494.74724939076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2337810.6014369437</v>
      </c>
      <c r="E36" s="522">
        <f>IF(+I14&lt;F35,I14,D36)</f>
        <v>99407.380952380947</v>
      </c>
      <c r="F36" s="523">
        <f t="shared" si="12"/>
        <v>2238403.2204845627</v>
      </c>
      <c r="G36" s="524">
        <f t="shared" si="13"/>
        <v>341957.11305765505</v>
      </c>
      <c r="H36" s="491">
        <f t="shared" si="14"/>
        <v>341957.11305765505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2238403.2204845627</v>
      </c>
      <c r="E37" s="522">
        <f>IF(+I14&lt;F36,I14,D37)</f>
        <v>99407.380952380947</v>
      </c>
      <c r="F37" s="523">
        <f t="shared" si="12"/>
        <v>2138995.8395321816</v>
      </c>
      <c r="G37" s="524">
        <f t="shared" si="13"/>
        <v>331419.47886591917</v>
      </c>
      <c r="H37" s="491">
        <f t="shared" si="14"/>
        <v>331419.47886591917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2138995.8395321816</v>
      </c>
      <c r="E38" s="522">
        <f>IF(+I14&lt;F37,I14,D38)</f>
        <v>99407.380952380947</v>
      </c>
      <c r="F38" s="523">
        <f t="shared" si="12"/>
        <v>2039588.4585798006</v>
      </c>
      <c r="G38" s="524">
        <f t="shared" si="13"/>
        <v>320881.84467418346</v>
      </c>
      <c r="H38" s="491">
        <f t="shared" si="14"/>
        <v>320881.84467418346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2039588.4585798006</v>
      </c>
      <c r="E39" s="522">
        <f>IF(+I14&lt;F38,I14,D39)</f>
        <v>99407.380952380947</v>
      </c>
      <c r="F39" s="523">
        <f t="shared" si="12"/>
        <v>1940181.0776274195</v>
      </c>
      <c r="G39" s="524">
        <f t="shared" si="13"/>
        <v>310344.2104824477</v>
      </c>
      <c r="H39" s="491">
        <f t="shared" si="14"/>
        <v>310344.2104824477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1940181.0776274195</v>
      </c>
      <c r="E40" s="522">
        <f>IF(+I14&lt;F39,I14,D40)</f>
        <v>99407.380952380947</v>
      </c>
      <c r="F40" s="523">
        <f t="shared" si="12"/>
        <v>1840773.6966750384</v>
      </c>
      <c r="G40" s="524">
        <f t="shared" si="13"/>
        <v>299806.57629071188</v>
      </c>
      <c r="H40" s="491">
        <f t="shared" si="14"/>
        <v>299806.57629071188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1840773.6966750384</v>
      </c>
      <c r="E41" s="522">
        <f>IF(+I14&lt;F40,I14,D41)</f>
        <v>99407.380952380947</v>
      </c>
      <c r="F41" s="523">
        <f t="shared" si="12"/>
        <v>1741366.3157226574</v>
      </c>
      <c r="G41" s="524">
        <f t="shared" si="13"/>
        <v>289268.94209897611</v>
      </c>
      <c r="H41" s="491">
        <f t="shared" si="14"/>
        <v>289268.94209897611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1741366.3157226574</v>
      </c>
      <c r="E42" s="522">
        <f>IF(+I14&lt;F41,I14,D42)</f>
        <v>99407.380952380947</v>
      </c>
      <c r="F42" s="523">
        <f t="shared" si="12"/>
        <v>1641958.9347702763</v>
      </c>
      <c r="G42" s="524">
        <f t="shared" si="13"/>
        <v>278731.30790724035</v>
      </c>
      <c r="H42" s="491">
        <f t="shared" si="14"/>
        <v>278731.30790724035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1641958.9347702763</v>
      </c>
      <c r="E43" s="522">
        <f>IF(+I14&lt;F42,I14,D43)</f>
        <v>99407.380952380947</v>
      </c>
      <c r="F43" s="523">
        <f t="shared" si="12"/>
        <v>1542551.5538178952</v>
      </c>
      <c r="G43" s="524">
        <f t="shared" si="13"/>
        <v>268193.67371550458</v>
      </c>
      <c r="H43" s="491">
        <f t="shared" si="14"/>
        <v>268193.67371550458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1542551.5538178952</v>
      </c>
      <c r="E44" s="522">
        <f>IF(+I14&lt;F43,I14,D44)</f>
        <v>99407.380952380947</v>
      </c>
      <c r="F44" s="523">
        <f t="shared" si="12"/>
        <v>1443144.1728655142</v>
      </c>
      <c r="G44" s="524">
        <f t="shared" si="13"/>
        <v>257656.03952376882</v>
      </c>
      <c r="H44" s="491">
        <f t="shared" si="14"/>
        <v>257656.03952376882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1443144.1728655142</v>
      </c>
      <c r="E45" s="522">
        <f>IF(+I14&lt;F44,I14,D45)</f>
        <v>99407.380952380947</v>
      </c>
      <c r="F45" s="523">
        <f t="shared" si="12"/>
        <v>1343736.7919131331</v>
      </c>
      <c r="G45" s="524">
        <f t="shared" si="13"/>
        <v>247118.40533203306</v>
      </c>
      <c r="H45" s="491">
        <f t="shared" si="14"/>
        <v>247118.40533203306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1343736.7919131331</v>
      </c>
      <c r="E46" s="522">
        <f>IF(+I14&lt;F45,I14,D46)</f>
        <v>99407.380952380947</v>
      </c>
      <c r="F46" s="523">
        <f t="shared" si="12"/>
        <v>1244329.4109607521</v>
      </c>
      <c r="G46" s="524">
        <f t="shared" si="13"/>
        <v>236580.77114029729</v>
      </c>
      <c r="H46" s="491">
        <f t="shared" si="14"/>
        <v>236580.77114029729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1244329.4109607521</v>
      </c>
      <c r="E47" s="522">
        <f>IF(+I14&lt;F46,I14,D47)</f>
        <v>99407.380952380947</v>
      </c>
      <c r="F47" s="523">
        <f t="shared" si="12"/>
        <v>1144922.030008371</v>
      </c>
      <c r="G47" s="524">
        <f t="shared" si="13"/>
        <v>226043.13694856153</v>
      </c>
      <c r="H47" s="491">
        <f t="shared" si="14"/>
        <v>226043.13694856153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1144922.030008371</v>
      </c>
      <c r="E48" s="522">
        <f>IF(+I14&lt;F47,I14,D48)</f>
        <v>99407.380952380947</v>
      </c>
      <c r="F48" s="523">
        <f t="shared" si="12"/>
        <v>1045514.64905599</v>
      </c>
      <c r="G48" s="524">
        <f t="shared" si="13"/>
        <v>215505.50275682576</v>
      </c>
      <c r="H48" s="491">
        <f t="shared" si="14"/>
        <v>215505.50275682576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1045514.64905599</v>
      </c>
      <c r="E49" s="522">
        <f>IF(+I14&lt;F48,I14,D49)</f>
        <v>99407.380952380947</v>
      </c>
      <c r="F49" s="523">
        <f t="shared" ref="F49:F72" si="15">+D49-E49</f>
        <v>946107.26810360909</v>
      </c>
      <c r="G49" s="524">
        <f t="shared" si="13"/>
        <v>204967.86856509</v>
      </c>
      <c r="H49" s="491">
        <f t="shared" si="14"/>
        <v>204967.86856509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946107.26810360909</v>
      </c>
      <c r="E50" s="522">
        <f>IF(+I14&lt;F49,I14,D50)</f>
        <v>99407.380952380947</v>
      </c>
      <c r="F50" s="523">
        <f t="shared" si="15"/>
        <v>846699.88715122815</v>
      </c>
      <c r="G50" s="524">
        <f t="shared" si="13"/>
        <v>194430.23437335424</v>
      </c>
      <c r="H50" s="491">
        <f t="shared" si="14"/>
        <v>194430.23437335424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846699.88715122815</v>
      </c>
      <c r="E51" s="522">
        <f>IF(+I14&lt;F50,I14,D51)</f>
        <v>99407.380952380947</v>
      </c>
      <c r="F51" s="523">
        <f t="shared" si="15"/>
        <v>747292.5061988472</v>
      </c>
      <c r="G51" s="524">
        <f t="shared" si="13"/>
        <v>183892.60018161847</v>
      </c>
      <c r="H51" s="491">
        <f t="shared" si="14"/>
        <v>183892.60018161847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747292.5061988472</v>
      </c>
      <c r="E52" s="522">
        <f>IF(+I14&lt;F51,I14,D52)</f>
        <v>99407.380952380947</v>
      </c>
      <c r="F52" s="523">
        <f t="shared" si="15"/>
        <v>647885.12524646625</v>
      </c>
      <c r="G52" s="524">
        <f t="shared" si="13"/>
        <v>173354.96598988271</v>
      </c>
      <c r="H52" s="491">
        <f t="shared" si="14"/>
        <v>173354.96598988271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647885.12524646625</v>
      </c>
      <c r="E53" s="522">
        <f>IF(+I14&lt;F52,I14,D53)</f>
        <v>99407.380952380947</v>
      </c>
      <c r="F53" s="523">
        <f t="shared" si="15"/>
        <v>548477.74429408531</v>
      </c>
      <c r="G53" s="524">
        <f t="shared" si="13"/>
        <v>162817.33179814694</v>
      </c>
      <c r="H53" s="491">
        <f t="shared" si="14"/>
        <v>162817.33179814694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548477.74429408531</v>
      </c>
      <c r="E54" s="522">
        <f>IF(+I14&lt;F53,I14,D54)</f>
        <v>99407.380952380947</v>
      </c>
      <c r="F54" s="523">
        <f t="shared" si="15"/>
        <v>449070.36334170436</v>
      </c>
      <c r="G54" s="524">
        <f t="shared" ref="G54:G72" si="21">+I$12*((D54+F54)/2)+E54</f>
        <v>152279.69760641118</v>
      </c>
      <c r="H54" s="491">
        <f t="shared" ref="H54:H72" si="22">+I$13*((D54+F54)/2)+E54</f>
        <v>152279.69760641118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449070.36334170436</v>
      </c>
      <c r="E55" s="522">
        <f>IF(+I14&lt;F54,I14,D55)</f>
        <v>99407.380952380947</v>
      </c>
      <c r="F55" s="523">
        <f t="shared" si="15"/>
        <v>349662.98238932341</v>
      </c>
      <c r="G55" s="524">
        <f t="shared" si="21"/>
        <v>141742.06341467545</v>
      </c>
      <c r="H55" s="491">
        <f t="shared" si="22"/>
        <v>141742.06341467545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349662.98238932341</v>
      </c>
      <c r="E56" s="522">
        <f>IF(+I14&lt;F55,I14,D56)</f>
        <v>99407.380952380947</v>
      </c>
      <c r="F56" s="523">
        <f t="shared" si="15"/>
        <v>250255.60143694247</v>
      </c>
      <c r="G56" s="524">
        <f t="shared" si="21"/>
        <v>131204.42922293968</v>
      </c>
      <c r="H56" s="491">
        <f t="shared" si="22"/>
        <v>131204.42922293968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250255.60143694247</v>
      </c>
      <c r="E57" s="522">
        <f>IF(+I14&lt;F56,I14,D57)</f>
        <v>99407.380952380947</v>
      </c>
      <c r="F57" s="523">
        <f t="shared" si="15"/>
        <v>150848.22048456152</v>
      </c>
      <c r="G57" s="524">
        <f t="shared" si="21"/>
        <v>120666.79503120392</v>
      </c>
      <c r="H57" s="491">
        <f t="shared" si="22"/>
        <v>120666.79503120392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150848.22048456152</v>
      </c>
      <c r="E58" s="522">
        <f>IF(+I14&lt;F57,I14,D58)</f>
        <v>99407.380952380947</v>
      </c>
      <c r="F58" s="523">
        <f t="shared" si="15"/>
        <v>51440.839532180573</v>
      </c>
      <c r="G58" s="524">
        <f t="shared" si="21"/>
        <v>110129.16083946815</v>
      </c>
      <c r="H58" s="491">
        <f t="shared" si="22"/>
        <v>110129.16083946815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51440.839532180573</v>
      </c>
      <c r="E59" s="522">
        <f>IF(+I14&lt;F58,I14,D59)</f>
        <v>51440.839532180573</v>
      </c>
      <c r="F59" s="523">
        <f t="shared" si="15"/>
        <v>0</v>
      </c>
      <c r="G59" s="524">
        <f t="shared" si="21"/>
        <v>54167.320927790235</v>
      </c>
      <c r="H59" s="491">
        <f t="shared" si="22"/>
        <v>54167.320927790235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4175110.0000000014</v>
      </c>
      <c r="F73" s="375"/>
      <c r="G73" s="375">
        <f>SUM(G17:G72)</f>
        <v>14399156.343462558</v>
      </c>
      <c r="H73" s="375">
        <f>SUM(H17:H72)</f>
        <v>14399156.343462558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443774.73081523203</v>
      </c>
      <c r="N87" s="546">
        <f>IF(J92&lt;D11,0,VLOOKUP(J92,C17:O72,11))</f>
        <v>443774.73081523203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469895.10698233201</v>
      </c>
      <c r="N88" s="550">
        <f>IF(J92&lt;D11,0,VLOOKUP(J92,C99:P154,7))</f>
        <v>469895.10698233201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26120.376167099981</v>
      </c>
      <c r="N89" s="555">
        <f>+N88-N87</f>
        <v>26120.376167099981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97095.58139534884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23">+I99-H99</f>
        <v>0</v>
      </c>
      <c r="K99" s="514"/>
      <c r="L99" s="512">
        <f t="shared" ref="L99:L104" si="24">H99</f>
        <v>355738.24852974305</v>
      </c>
      <c r="M99" s="597">
        <f t="shared" ref="M99:M130" si="25">IF(L99&lt;&gt;0,+H99-L99,0)</f>
        <v>0</v>
      </c>
      <c r="N99" s="512">
        <f t="shared" ref="N99:N104" si="26">I99</f>
        <v>355738.24852974305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24"/>
        <v>648032.45637713163</v>
      </c>
      <c r="M100" s="519">
        <f t="shared" ref="M100:M105" si="30">IF(L100&lt;&gt;0,+H100-L100,0)</f>
        <v>0</v>
      </c>
      <c r="N100" s="518">
        <f t="shared" si="26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24"/>
        <v>639887.60268685024</v>
      </c>
      <c r="M101" s="519">
        <f t="shared" si="30"/>
        <v>0</v>
      </c>
      <c r="N101" s="518">
        <f t="shared" si="26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23"/>
        <v>0</v>
      </c>
      <c r="K102" s="514"/>
      <c r="L102" s="518">
        <f t="shared" si="24"/>
        <v>610268.70222496334</v>
      </c>
      <c r="M102" s="519">
        <f t="shared" si="30"/>
        <v>0</v>
      </c>
      <c r="N102" s="518">
        <f t="shared" si="26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23"/>
        <v>0</v>
      </c>
      <c r="K103" s="514"/>
      <c r="L103" s="518">
        <f t="shared" si="24"/>
        <v>576801.28539069893</v>
      </c>
      <c r="M103" s="519">
        <f t="shared" si="30"/>
        <v>0</v>
      </c>
      <c r="N103" s="518">
        <f t="shared" si="26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23"/>
        <v>0</v>
      </c>
      <c r="K104" s="514"/>
      <c r="L104" s="518">
        <f t="shared" si="24"/>
        <v>546476.62006900879</v>
      </c>
      <c r="M104" s="519">
        <f t="shared" si="30"/>
        <v>0</v>
      </c>
      <c r="N104" s="518">
        <f t="shared" si="26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23"/>
        <v>0</v>
      </c>
      <c r="K105" s="514"/>
      <c r="L105" s="518">
        <f t="shared" ref="L105" si="31">H105</f>
        <v>477581.56681566167</v>
      </c>
      <c r="M105" s="519">
        <f t="shared" si="30"/>
        <v>0</v>
      </c>
      <c r="N105" s="518">
        <f t="shared" ref="N105" si="32">I105</f>
        <v>477581.56681566167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374">
        <f>IF(F105+SUM(E$99:E105)=D$92,F105,D$92-SUM(E$99:E105))</f>
        <v>3531335.7400332219</v>
      </c>
      <c r="E106" s="522">
        <f>IF(+J96&lt;F105,J96,D106)</f>
        <v>97095.58139534884</v>
      </c>
      <c r="F106" s="523">
        <f t="shared" ref="F106:F131" si="33">+D106-E106</f>
        <v>3434240.1586378729</v>
      </c>
      <c r="G106" s="523">
        <f t="shared" ref="G106:G130" si="34">+(F106+D106)/2</f>
        <v>3482787.9493355472</v>
      </c>
      <c r="H106" s="526">
        <f t="shared" ref="H106:H130" si="35">+J$94*G106+E106</f>
        <v>469895.10698233201</v>
      </c>
      <c r="I106" s="577">
        <f t="shared" ref="I106:I130" si="36">+J$95*G106+E106</f>
        <v>469895.10698233201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3434240.1586378729</v>
      </c>
      <c r="E107" s="522">
        <f>IF(+J96&lt;F106,J96,D107)</f>
        <v>97095.58139534884</v>
      </c>
      <c r="F107" s="523">
        <f t="shared" si="33"/>
        <v>3337144.5772425239</v>
      </c>
      <c r="G107" s="523">
        <f t="shared" si="34"/>
        <v>3385692.3679401986</v>
      </c>
      <c r="H107" s="526">
        <f t="shared" si="35"/>
        <v>459501.94288295467</v>
      </c>
      <c r="I107" s="577">
        <f t="shared" si="36"/>
        <v>459501.94288295467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3337144.5772425239</v>
      </c>
      <c r="E108" s="522">
        <f>IF(+J96&lt;F107,J96,D108)</f>
        <v>97095.58139534884</v>
      </c>
      <c r="F108" s="523">
        <f t="shared" si="33"/>
        <v>3240048.9958471749</v>
      </c>
      <c r="G108" s="523">
        <f t="shared" si="34"/>
        <v>3288596.7865448492</v>
      </c>
      <c r="H108" s="526">
        <f t="shared" si="35"/>
        <v>449108.7787835772</v>
      </c>
      <c r="I108" s="577">
        <f t="shared" si="36"/>
        <v>449108.7787835772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3240048.9958471749</v>
      </c>
      <c r="E109" s="522">
        <f>IF(+J96&lt;F108,J96,D109)</f>
        <v>97095.58139534884</v>
      </c>
      <c r="F109" s="523">
        <f t="shared" si="33"/>
        <v>3142953.4144518259</v>
      </c>
      <c r="G109" s="523">
        <f t="shared" si="34"/>
        <v>3191501.2051495006</v>
      </c>
      <c r="H109" s="526">
        <f t="shared" si="35"/>
        <v>438715.61468419986</v>
      </c>
      <c r="I109" s="577">
        <f t="shared" si="36"/>
        <v>438715.61468419986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3142953.4144518259</v>
      </c>
      <c r="E110" s="522">
        <f>IF(+J96&lt;F109,J96,D110)</f>
        <v>97095.58139534884</v>
      </c>
      <c r="F110" s="523">
        <f t="shared" si="33"/>
        <v>3045857.8330564769</v>
      </c>
      <c r="G110" s="523">
        <f t="shared" si="34"/>
        <v>3094405.6237541512</v>
      </c>
      <c r="H110" s="526">
        <f t="shared" si="35"/>
        <v>428322.45058482245</v>
      </c>
      <c r="I110" s="577">
        <f t="shared" si="36"/>
        <v>428322.45058482245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3045857.8330564769</v>
      </c>
      <c r="E111" s="522">
        <f>IF(+J96&lt;F110,J96,D111)</f>
        <v>97095.58139534884</v>
      </c>
      <c r="F111" s="523">
        <f t="shared" si="33"/>
        <v>2948762.2516611279</v>
      </c>
      <c r="G111" s="523">
        <f t="shared" si="34"/>
        <v>2997310.0423588026</v>
      </c>
      <c r="H111" s="526">
        <f t="shared" si="35"/>
        <v>417929.2864854451</v>
      </c>
      <c r="I111" s="577">
        <f t="shared" si="36"/>
        <v>417929.2864854451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2948762.2516611279</v>
      </c>
      <c r="E112" s="522">
        <f>IF(+J96&lt;F111,J96,D112)</f>
        <v>97095.58139534884</v>
      </c>
      <c r="F112" s="523">
        <f t="shared" si="33"/>
        <v>2851666.6702657789</v>
      </c>
      <c r="G112" s="523">
        <f t="shared" si="34"/>
        <v>2900214.4609634532</v>
      </c>
      <c r="H112" s="526">
        <f t="shared" si="35"/>
        <v>407536.12238606764</v>
      </c>
      <c r="I112" s="577">
        <f t="shared" si="36"/>
        <v>407536.12238606764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2851666.6702657789</v>
      </c>
      <c r="E113" s="522">
        <f>IF(+J96&lt;F112,J96,D113)</f>
        <v>97095.58139534884</v>
      </c>
      <c r="F113" s="523">
        <f t="shared" si="33"/>
        <v>2754571.0888704299</v>
      </c>
      <c r="G113" s="523">
        <f t="shared" si="34"/>
        <v>2803118.8795681046</v>
      </c>
      <c r="H113" s="526">
        <f t="shared" si="35"/>
        <v>397142.95828669029</v>
      </c>
      <c r="I113" s="577">
        <f t="shared" si="36"/>
        <v>397142.95828669029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2754571.0888704299</v>
      </c>
      <c r="E114" s="522">
        <f>IF(+J96&lt;F113,J96,D114)</f>
        <v>97095.58139534884</v>
      </c>
      <c r="F114" s="523">
        <f t="shared" si="33"/>
        <v>2657475.5074750809</v>
      </c>
      <c r="G114" s="523">
        <f t="shared" si="34"/>
        <v>2706023.2981727552</v>
      </c>
      <c r="H114" s="526">
        <f t="shared" si="35"/>
        <v>386749.79418731283</v>
      </c>
      <c r="I114" s="577">
        <f t="shared" si="36"/>
        <v>386749.79418731283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2657475.5074750809</v>
      </c>
      <c r="E115" s="522">
        <f>IF(+J96&lt;F114,J96,D115)</f>
        <v>97095.58139534884</v>
      </c>
      <c r="F115" s="523">
        <f t="shared" si="33"/>
        <v>2560379.9260797319</v>
      </c>
      <c r="G115" s="523">
        <f t="shared" si="34"/>
        <v>2608927.7167774066</v>
      </c>
      <c r="H115" s="526">
        <f t="shared" si="35"/>
        <v>376356.63008793554</v>
      </c>
      <c r="I115" s="577">
        <f t="shared" si="36"/>
        <v>376356.63008793554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2560379.9260797319</v>
      </c>
      <c r="E116" s="522">
        <f>IF(+J96&lt;F115,J96,D116)</f>
        <v>97095.58139534884</v>
      </c>
      <c r="F116" s="523">
        <f t="shared" si="33"/>
        <v>2463284.3446843829</v>
      </c>
      <c r="G116" s="523">
        <f t="shared" si="34"/>
        <v>2511832.1353820572</v>
      </c>
      <c r="H116" s="526">
        <f t="shared" si="35"/>
        <v>365963.46598855808</v>
      </c>
      <c r="I116" s="577">
        <f t="shared" si="36"/>
        <v>365963.46598855808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2463284.3446843829</v>
      </c>
      <c r="E117" s="522">
        <f>IF(+J96&lt;F116,J96,D117)</f>
        <v>97095.58139534884</v>
      </c>
      <c r="F117" s="523">
        <f t="shared" si="33"/>
        <v>2366188.7632890339</v>
      </c>
      <c r="G117" s="523">
        <f t="shared" si="34"/>
        <v>2414736.5539867086</v>
      </c>
      <c r="H117" s="526">
        <f t="shared" si="35"/>
        <v>355570.30188918073</v>
      </c>
      <c r="I117" s="577">
        <f t="shared" si="36"/>
        <v>355570.30188918073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2366188.7632890339</v>
      </c>
      <c r="E118" s="522">
        <f>IF(+J96&lt;F117,J96,D118)</f>
        <v>97095.58139534884</v>
      </c>
      <c r="F118" s="523">
        <f t="shared" si="33"/>
        <v>2269093.1818936849</v>
      </c>
      <c r="G118" s="523">
        <f t="shared" si="34"/>
        <v>2317640.9725913592</v>
      </c>
      <c r="H118" s="526">
        <f t="shared" si="35"/>
        <v>345177.13778980332</v>
      </c>
      <c r="I118" s="577">
        <f t="shared" si="36"/>
        <v>345177.13778980332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2269093.1818936849</v>
      </c>
      <c r="E119" s="522">
        <f>IF(+J96&lt;F118,J96,D119)</f>
        <v>97095.58139534884</v>
      </c>
      <c r="F119" s="523">
        <f t="shared" si="33"/>
        <v>2171997.6004983359</v>
      </c>
      <c r="G119" s="523">
        <f t="shared" si="34"/>
        <v>2220545.3911960106</v>
      </c>
      <c r="H119" s="526">
        <f t="shared" si="35"/>
        <v>334783.97369042598</v>
      </c>
      <c r="I119" s="577">
        <f t="shared" si="36"/>
        <v>334783.97369042598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2171997.6004983359</v>
      </c>
      <c r="E120" s="522">
        <f>IF(+J96&lt;F119,J96,D120)</f>
        <v>97095.58139534884</v>
      </c>
      <c r="F120" s="523">
        <f t="shared" si="33"/>
        <v>2074902.0191029871</v>
      </c>
      <c r="G120" s="523">
        <f t="shared" si="34"/>
        <v>2123449.8098006616</v>
      </c>
      <c r="H120" s="526">
        <f t="shared" si="35"/>
        <v>324390.80959104857</v>
      </c>
      <c r="I120" s="577">
        <f t="shared" si="36"/>
        <v>324390.80959104857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2074902.0191029871</v>
      </c>
      <c r="E121" s="522">
        <f>IF(+J96&lt;F120,J96,D121)</f>
        <v>97095.58139534884</v>
      </c>
      <c r="F121" s="523">
        <f t="shared" si="33"/>
        <v>1977806.4377076384</v>
      </c>
      <c r="G121" s="523">
        <f t="shared" si="34"/>
        <v>2026354.2284053126</v>
      </c>
      <c r="H121" s="526">
        <f t="shared" si="35"/>
        <v>313997.64549167117</v>
      </c>
      <c r="I121" s="577">
        <f t="shared" si="36"/>
        <v>313997.64549167117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1977806.4377076384</v>
      </c>
      <c r="E122" s="522">
        <f>IF(+J96&lt;F121,J96,D122)</f>
        <v>97095.58139534884</v>
      </c>
      <c r="F122" s="523">
        <f t="shared" si="33"/>
        <v>1880710.8563122896</v>
      </c>
      <c r="G122" s="523">
        <f t="shared" si="34"/>
        <v>1929258.6470099641</v>
      </c>
      <c r="H122" s="526">
        <f t="shared" si="35"/>
        <v>303604.48139229382</v>
      </c>
      <c r="I122" s="577">
        <f t="shared" si="36"/>
        <v>303604.48139229382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1880710.8563122896</v>
      </c>
      <c r="E123" s="522">
        <f>IF(+J96&lt;F122,J96,D123)</f>
        <v>97095.58139534884</v>
      </c>
      <c r="F123" s="523">
        <f t="shared" si="33"/>
        <v>1783615.2749169408</v>
      </c>
      <c r="G123" s="523">
        <f t="shared" si="34"/>
        <v>1832163.0656146151</v>
      </c>
      <c r="H123" s="526">
        <f t="shared" si="35"/>
        <v>293211.31729291647</v>
      </c>
      <c r="I123" s="577">
        <f t="shared" si="36"/>
        <v>293211.31729291647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1783615.2749169408</v>
      </c>
      <c r="E124" s="522">
        <f>IF(+J96&lt;F123,J96,D124)</f>
        <v>97095.58139534884</v>
      </c>
      <c r="F124" s="523">
        <f t="shared" si="33"/>
        <v>1686519.6935215921</v>
      </c>
      <c r="G124" s="523">
        <f t="shared" si="34"/>
        <v>1735067.4842192666</v>
      </c>
      <c r="H124" s="526">
        <f t="shared" si="35"/>
        <v>282818.15319353912</v>
      </c>
      <c r="I124" s="577">
        <f t="shared" si="36"/>
        <v>282818.15319353912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1686519.6935215921</v>
      </c>
      <c r="E125" s="522">
        <f>IF(+J96&lt;F124,J96,D125)</f>
        <v>97095.58139534884</v>
      </c>
      <c r="F125" s="523">
        <f t="shared" si="33"/>
        <v>1589424.1121262433</v>
      </c>
      <c r="G125" s="523">
        <f t="shared" si="34"/>
        <v>1637971.9028239176</v>
      </c>
      <c r="H125" s="526">
        <f t="shared" si="35"/>
        <v>272424.98909416172</v>
      </c>
      <c r="I125" s="577">
        <f t="shared" si="36"/>
        <v>272424.98909416172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1589424.1121262433</v>
      </c>
      <c r="E126" s="522">
        <f>IF(+J96&lt;F125,J96,D126)</f>
        <v>97095.58139534884</v>
      </c>
      <c r="F126" s="523">
        <f t="shared" si="33"/>
        <v>1492328.5307308945</v>
      </c>
      <c r="G126" s="523">
        <f t="shared" si="34"/>
        <v>1540876.321428569</v>
      </c>
      <c r="H126" s="526">
        <f t="shared" si="35"/>
        <v>262031.82499478437</v>
      </c>
      <c r="I126" s="577">
        <f t="shared" si="36"/>
        <v>262031.82499478437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1492328.5307308945</v>
      </c>
      <c r="E127" s="522">
        <f>IF(+J96&lt;F126,J96,D127)</f>
        <v>97095.58139534884</v>
      </c>
      <c r="F127" s="523">
        <f t="shared" si="33"/>
        <v>1395232.9493355458</v>
      </c>
      <c r="G127" s="523">
        <f t="shared" si="34"/>
        <v>1443780.74003322</v>
      </c>
      <c r="H127" s="526">
        <f t="shared" si="35"/>
        <v>251638.66089540697</v>
      </c>
      <c r="I127" s="577">
        <f t="shared" si="36"/>
        <v>251638.66089540697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1395232.9493355458</v>
      </c>
      <c r="E128" s="522">
        <f>IF(+J96&lt;F127,J96,D128)</f>
        <v>97095.58139534884</v>
      </c>
      <c r="F128" s="523">
        <f t="shared" si="33"/>
        <v>1298137.367940197</v>
      </c>
      <c r="G128" s="523">
        <f t="shared" si="34"/>
        <v>1346685.1586378715</v>
      </c>
      <c r="H128" s="526">
        <f t="shared" si="35"/>
        <v>241245.49679602962</v>
      </c>
      <c r="I128" s="577">
        <f t="shared" si="36"/>
        <v>241245.49679602962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1298137.367940197</v>
      </c>
      <c r="E129" s="522">
        <f>IF(+J96&lt;F128,J96,D129)</f>
        <v>97095.58139534884</v>
      </c>
      <c r="F129" s="523">
        <f t="shared" si="33"/>
        <v>1201041.7865448482</v>
      </c>
      <c r="G129" s="523">
        <f t="shared" si="34"/>
        <v>1249589.5772425225</v>
      </c>
      <c r="H129" s="526">
        <f t="shared" si="35"/>
        <v>230852.33269665221</v>
      </c>
      <c r="I129" s="577">
        <f t="shared" si="36"/>
        <v>230852.33269665221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1201041.7865448482</v>
      </c>
      <c r="E130" s="522">
        <f>IF(+J96&lt;F129,J96,D130)</f>
        <v>97095.58139534884</v>
      </c>
      <c r="F130" s="523">
        <f t="shared" si="33"/>
        <v>1103946.2051494995</v>
      </c>
      <c r="G130" s="523">
        <f t="shared" si="34"/>
        <v>1152493.995847174</v>
      </c>
      <c r="H130" s="526">
        <f t="shared" si="35"/>
        <v>220459.1685972749</v>
      </c>
      <c r="I130" s="577">
        <f t="shared" si="36"/>
        <v>220459.1685972749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1103946.2051494995</v>
      </c>
      <c r="E131" s="522">
        <f>IF(+J96&lt;F130,J96,D131)</f>
        <v>97095.58139534884</v>
      </c>
      <c r="F131" s="523">
        <f t="shared" si="33"/>
        <v>1006850.6237541506</v>
      </c>
      <c r="G131" s="523">
        <f t="shared" ref="G131:G154" si="37">+(F131+D131)/2</f>
        <v>1055398.414451825</v>
      </c>
      <c r="H131" s="526">
        <f t="shared" ref="H131:H154" si="38">+J$94*G131+E131</f>
        <v>210066.00449789752</v>
      </c>
      <c r="I131" s="577">
        <f t="shared" ref="I131:I154" si="39">+J$95*G131+E131</f>
        <v>210066.00449789752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 ht="12.5">
      <c r="B132" s="195" t="str">
        <f t="shared" ref="B132:B154" si="44">IF(D132=F131,"","IU")</f>
        <v/>
      </c>
      <c r="C132" s="507">
        <f>IF(D93="","-",+C131+1)</f>
        <v>2045</v>
      </c>
      <c r="D132" s="374">
        <f>IF(F131+SUM(E$99:E131)=D$92,F131,D$92-SUM(E$99:E131))</f>
        <v>1006850.6237541506</v>
      </c>
      <c r="E132" s="522">
        <f>IF(+J96&lt;F131,J96,D132)</f>
        <v>97095.58139534884</v>
      </c>
      <c r="F132" s="523">
        <f t="shared" ref="F132:F154" si="45">+D132-E132</f>
        <v>909755.0423588017</v>
      </c>
      <c r="G132" s="523">
        <f t="shared" si="37"/>
        <v>958302.8330564762</v>
      </c>
      <c r="H132" s="526">
        <f t="shared" si="38"/>
        <v>199672.84039852014</v>
      </c>
      <c r="I132" s="577">
        <f t="shared" si="39"/>
        <v>199672.84039852014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2046</v>
      </c>
      <c r="D133" s="374">
        <f>IF(F132+SUM(E$99:E132)=D$92,F132,D$92-SUM(E$99:E132))</f>
        <v>909755.0423588017</v>
      </c>
      <c r="E133" s="522">
        <f>IF(+J96&lt;F132,J96,D133)</f>
        <v>97095.58139534884</v>
      </c>
      <c r="F133" s="523">
        <f t="shared" si="45"/>
        <v>812659.46096345282</v>
      </c>
      <c r="G133" s="523">
        <f t="shared" si="37"/>
        <v>861207.2516611272</v>
      </c>
      <c r="H133" s="526">
        <f t="shared" si="38"/>
        <v>189279.67629914277</v>
      </c>
      <c r="I133" s="577">
        <f t="shared" si="39"/>
        <v>189279.67629914277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2047</v>
      </c>
      <c r="D134" s="374">
        <f>IF(F133+SUM(E$99:E133)=D$92,F133,D$92-SUM(E$99:E133))</f>
        <v>812659.46096345282</v>
      </c>
      <c r="E134" s="522">
        <f>IF(+J96&lt;F133,J96,D134)</f>
        <v>97095.58139534884</v>
      </c>
      <c r="F134" s="523">
        <f t="shared" si="45"/>
        <v>715563.87956810393</v>
      </c>
      <c r="G134" s="523">
        <f t="shared" si="37"/>
        <v>764111.67026577843</v>
      </c>
      <c r="H134" s="526">
        <f t="shared" si="38"/>
        <v>178886.51219976536</v>
      </c>
      <c r="I134" s="577">
        <f t="shared" si="39"/>
        <v>178886.51219976536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2048</v>
      </c>
      <c r="D135" s="374">
        <f>IF(F134+SUM(E$99:E134)=D$92,F134,D$92-SUM(E$99:E134))</f>
        <v>715563.87956810393</v>
      </c>
      <c r="E135" s="522">
        <f>IF(+J96&lt;F134,J96,D135)</f>
        <v>97095.58139534884</v>
      </c>
      <c r="F135" s="523">
        <f t="shared" si="45"/>
        <v>618468.29817275505</v>
      </c>
      <c r="G135" s="523">
        <f t="shared" si="37"/>
        <v>667016.08887042943</v>
      </c>
      <c r="H135" s="526">
        <f t="shared" si="38"/>
        <v>168493.34810038799</v>
      </c>
      <c r="I135" s="577">
        <f t="shared" si="39"/>
        <v>168493.34810038799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2049</v>
      </c>
      <c r="D136" s="374">
        <f>IF(F135+SUM(E$99:E135)=D$92,F135,D$92-SUM(E$99:E135))</f>
        <v>618468.29817275505</v>
      </c>
      <c r="E136" s="522">
        <f>IF(+J96&lt;F135,J96,D136)</f>
        <v>97095.58139534884</v>
      </c>
      <c r="F136" s="523">
        <f t="shared" si="45"/>
        <v>521372.71677740623</v>
      </c>
      <c r="G136" s="523">
        <f t="shared" si="37"/>
        <v>569920.50747508067</v>
      </c>
      <c r="H136" s="526">
        <f t="shared" si="38"/>
        <v>158100.18400101061</v>
      </c>
      <c r="I136" s="577">
        <f t="shared" si="39"/>
        <v>158100.18400101061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2050</v>
      </c>
      <c r="D137" s="374">
        <f>IF(F136+SUM(E$99:E136)=D$92,F136,D$92-SUM(E$99:E136))</f>
        <v>521372.71677740623</v>
      </c>
      <c r="E137" s="522">
        <f>IF(+J96&lt;F136,J96,D137)</f>
        <v>97095.58139534884</v>
      </c>
      <c r="F137" s="523">
        <f t="shared" si="45"/>
        <v>424277.1353820574</v>
      </c>
      <c r="G137" s="523">
        <f t="shared" si="37"/>
        <v>472824.92607973178</v>
      </c>
      <c r="H137" s="526">
        <f t="shared" si="38"/>
        <v>147707.01990163323</v>
      </c>
      <c r="I137" s="577">
        <f t="shared" si="39"/>
        <v>147707.01990163323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2051</v>
      </c>
      <c r="D138" s="374">
        <f>IF(F137+SUM(E$99:E137)=D$92,F137,D$92-SUM(E$99:E137))</f>
        <v>424277.1353820574</v>
      </c>
      <c r="E138" s="522">
        <f>IF(+J96&lt;F137,J96,D138)</f>
        <v>97095.58139534884</v>
      </c>
      <c r="F138" s="523">
        <f t="shared" si="45"/>
        <v>327181.55398670858</v>
      </c>
      <c r="G138" s="523">
        <f t="shared" si="37"/>
        <v>375729.34468438302</v>
      </c>
      <c r="H138" s="526">
        <f t="shared" si="38"/>
        <v>137313.85580225586</v>
      </c>
      <c r="I138" s="577">
        <f t="shared" si="39"/>
        <v>137313.85580225586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2052</v>
      </c>
      <c r="D139" s="374">
        <f>IF(F138+SUM(E$99:E138)=D$92,F138,D$92-SUM(E$99:E138))</f>
        <v>327181.55398670858</v>
      </c>
      <c r="E139" s="522">
        <f>IF(+J96&lt;F138,J96,D139)</f>
        <v>97095.58139534884</v>
      </c>
      <c r="F139" s="523">
        <f t="shared" si="45"/>
        <v>230085.97259135975</v>
      </c>
      <c r="G139" s="523">
        <f t="shared" si="37"/>
        <v>278633.76328903413</v>
      </c>
      <c r="H139" s="526">
        <f t="shared" si="38"/>
        <v>126920.6917028785</v>
      </c>
      <c r="I139" s="577">
        <f t="shared" si="39"/>
        <v>126920.6917028785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2053</v>
      </c>
      <c r="D140" s="374">
        <f>IF(F139+SUM(E$99:E139)=D$92,F139,D$92-SUM(E$99:E139))</f>
        <v>230085.97259135975</v>
      </c>
      <c r="E140" s="522">
        <f>IF(+J96&lt;F139,J96,D140)</f>
        <v>97095.58139534884</v>
      </c>
      <c r="F140" s="523">
        <f t="shared" si="45"/>
        <v>132990.39119601093</v>
      </c>
      <c r="G140" s="523">
        <f t="shared" si="37"/>
        <v>181538.18189368534</v>
      </c>
      <c r="H140" s="526">
        <f t="shared" si="38"/>
        <v>116527.52760350112</v>
      </c>
      <c r="I140" s="577">
        <f t="shared" si="39"/>
        <v>116527.52760350112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2054</v>
      </c>
      <c r="D141" s="374">
        <f>IF(F140+SUM(E$99:E140)=D$92,F140,D$92-SUM(E$99:E140))</f>
        <v>132990.39119601093</v>
      </c>
      <c r="E141" s="522">
        <f>IF(+J96&lt;F140,J96,D141)</f>
        <v>97095.58139534884</v>
      </c>
      <c r="F141" s="523">
        <f t="shared" si="45"/>
        <v>35894.809800662086</v>
      </c>
      <c r="G141" s="523">
        <f t="shared" si="37"/>
        <v>84442.600498336513</v>
      </c>
      <c r="H141" s="526">
        <f t="shared" si="38"/>
        <v>106134.36350412374</v>
      </c>
      <c r="I141" s="577">
        <f t="shared" si="39"/>
        <v>106134.36350412374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2055</v>
      </c>
      <c r="D142" s="374">
        <f>IF(F141+SUM(E$99:E141)=D$92,F141,D$92-SUM(E$99:E141))</f>
        <v>35894.809800662086</v>
      </c>
      <c r="E142" s="522">
        <f>IF(+J96&lt;F141,J96,D142)</f>
        <v>35894.809800662086</v>
      </c>
      <c r="F142" s="523">
        <f t="shared" si="45"/>
        <v>0</v>
      </c>
      <c r="G142" s="523">
        <f t="shared" si="37"/>
        <v>17947.404900331043</v>
      </c>
      <c r="H142" s="526">
        <f t="shared" si="38"/>
        <v>37815.909830205193</v>
      </c>
      <c r="I142" s="577">
        <f t="shared" si="39"/>
        <v>37815.909830205193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 ht="12.5">
      <c r="C155" s="374" t="s">
        <v>78</v>
      </c>
      <c r="D155" s="375"/>
      <c r="E155" s="375">
        <f>SUM(E99:E154)</f>
        <v>4175110.0000000005</v>
      </c>
      <c r="F155" s="375"/>
      <c r="G155" s="375"/>
      <c r="H155" s="375">
        <f>SUM(H99:H154)</f>
        <v>14261132.860680465</v>
      </c>
      <c r="I155" s="375">
        <f>SUM(I99:I154)</f>
        <v>14261132.860680465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view="pageBreakPreview" zoomScale="75" zoomScaleNormal="100" zoomScaleSheetLayoutView="75" workbookViewId="0">
      <selection activeCell="C9" sqref="C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6555314.9493152928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6555314.9493152928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463</v>
      </c>
      <c r="E9" s="666" t="s">
        <v>494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59305788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1412042.5714285714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7351094.2535178615</v>
      </c>
      <c r="H23" s="510">
        <v>7351094.2535178615</v>
      </c>
      <c r="I23" s="511">
        <f t="shared" si="9"/>
        <v>0</v>
      </c>
      <c r="J23" s="511"/>
      <c r="K23" s="518">
        <f>G23</f>
        <v>7351094.2535178615</v>
      </c>
      <c r="L23" s="519">
        <f t="shared" si="6"/>
        <v>0</v>
      </c>
      <c r="M23" s="518">
        <f>H23</f>
        <v>7351094.2535178615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1379204.3720930233</v>
      </c>
      <c r="F24" s="508">
        <v>50671861.045715235</v>
      </c>
      <c r="G24" s="516">
        <v>6492529.3826129548</v>
      </c>
      <c r="H24" s="510">
        <v>6492529.3826129548</v>
      </c>
      <c r="I24" s="511">
        <f t="shared" si="9"/>
        <v>0</v>
      </c>
      <c r="J24" s="511"/>
      <c r="K24" s="518">
        <f>G24</f>
        <v>6492529.3826129548</v>
      </c>
      <c r="L24" s="519">
        <f t="shared" ref="L24" si="10">IF(K24&lt;&gt;0,+G24-K24,0)</f>
        <v>0</v>
      </c>
      <c r="M24" s="518">
        <f>H24</f>
        <v>6492529.3826129548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7786106.7811752586</v>
      </c>
      <c r="H25" s="510">
        <v>7786106.7811752586</v>
      </c>
      <c r="I25" s="511">
        <f t="shared" si="9"/>
        <v>0</v>
      </c>
      <c r="J25" s="511"/>
      <c r="K25" s="518">
        <f>G25</f>
        <v>7786106.7811752586</v>
      </c>
      <c r="L25" s="519">
        <f t="shared" ref="L25" si="11">IF(K25&lt;&gt;0,+G25-K25,0)</f>
        <v>0</v>
      </c>
      <c r="M25" s="518">
        <f>H25</f>
        <v>7786106.7811752586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49225378.411568888</v>
      </c>
      <c r="E26" s="522">
        <f>IF(+I14&lt;F25,I14,D26)</f>
        <v>1412042.5714285714</v>
      </c>
      <c r="F26" s="523">
        <f t="shared" ref="F26:F48" si="12">+D26-E26</f>
        <v>47813335.840140313</v>
      </c>
      <c r="G26" s="524">
        <f t="shared" ref="G26:G53" si="13">+I$12*((D26+F26)/2)+E26</f>
        <v>6555314.9493152928</v>
      </c>
      <c r="H26" s="491">
        <f t="shared" ref="H26:H53" si="14">+I$13*((D26+F26)/2)+E26</f>
        <v>6555314.9493152928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47813335.840140313</v>
      </c>
      <c r="E27" s="522">
        <f>IF(+I14&lt;F26,I14,D27)</f>
        <v>1412042.5714285714</v>
      </c>
      <c r="F27" s="523">
        <f t="shared" si="12"/>
        <v>46401293.268711738</v>
      </c>
      <c r="G27" s="524">
        <f t="shared" si="13"/>
        <v>6405632.0189501923</v>
      </c>
      <c r="H27" s="491">
        <f t="shared" si="14"/>
        <v>6405632.0189501923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46401293.268711738</v>
      </c>
      <c r="E28" s="522">
        <f>IF(+I14&lt;F27,I14,D28)</f>
        <v>1412042.5714285714</v>
      </c>
      <c r="F28" s="523">
        <f t="shared" si="12"/>
        <v>44989250.697283164</v>
      </c>
      <c r="G28" s="524">
        <f t="shared" si="13"/>
        <v>6255949.0885850918</v>
      </c>
      <c r="H28" s="491">
        <f t="shared" si="14"/>
        <v>6255949.0885850918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44989250.697283164</v>
      </c>
      <c r="E29" s="522">
        <f>IF(+I14&lt;F28,I14,D29)</f>
        <v>1412042.5714285714</v>
      </c>
      <c r="F29" s="523">
        <f t="shared" si="12"/>
        <v>43577208.125854589</v>
      </c>
      <c r="G29" s="524">
        <f t="shared" si="13"/>
        <v>6106266.1582199913</v>
      </c>
      <c r="H29" s="491">
        <f t="shared" si="14"/>
        <v>6106266.1582199913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43577208.125854589</v>
      </c>
      <c r="E30" s="522">
        <f>IF(+I14&lt;F29,I14,D30)</f>
        <v>1412042.5714285714</v>
      </c>
      <c r="F30" s="523">
        <f t="shared" si="12"/>
        <v>42165165.554426014</v>
      </c>
      <c r="G30" s="524">
        <f t="shared" si="13"/>
        <v>5956583.2278548907</v>
      </c>
      <c r="H30" s="491">
        <f t="shared" si="14"/>
        <v>5956583.2278548907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42165165.554426014</v>
      </c>
      <c r="E31" s="522">
        <f>IF(+I14&lt;F30,I14,D31)</f>
        <v>1412042.5714285714</v>
      </c>
      <c r="F31" s="523">
        <f t="shared" si="12"/>
        <v>40753122.98299744</v>
      </c>
      <c r="G31" s="524">
        <f t="shared" si="13"/>
        <v>5806900.2974897921</v>
      </c>
      <c r="H31" s="491">
        <f t="shared" si="14"/>
        <v>5806900.2974897921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40753122.98299744</v>
      </c>
      <c r="E32" s="522">
        <f>IF(+I14&lt;F31,I14,D32)</f>
        <v>1412042.5714285714</v>
      </c>
      <c r="F32" s="523">
        <f t="shared" si="12"/>
        <v>39341080.411568865</v>
      </c>
      <c r="G32" s="524">
        <f t="shared" si="13"/>
        <v>5657217.3671246897</v>
      </c>
      <c r="H32" s="491">
        <f t="shared" si="14"/>
        <v>5657217.3671246897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39341080.411568865</v>
      </c>
      <c r="E33" s="522">
        <f>IF(+I14&lt;F32,I14,D33)</f>
        <v>1412042.5714285714</v>
      </c>
      <c r="F33" s="523">
        <f t="shared" si="12"/>
        <v>37929037.840140291</v>
      </c>
      <c r="G33" s="524">
        <f t="shared" si="13"/>
        <v>5507534.4367595911</v>
      </c>
      <c r="H33" s="491">
        <f t="shared" si="14"/>
        <v>5507534.4367595911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37929037.840140291</v>
      </c>
      <c r="E34" s="522">
        <f>IF(+I14&lt;F33,I14,D34)</f>
        <v>1412042.5714285714</v>
      </c>
      <c r="F34" s="523">
        <f t="shared" si="12"/>
        <v>36516995.268711716</v>
      </c>
      <c r="G34" s="524">
        <f t="shared" si="13"/>
        <v>5357851.5063944906</v>
      </c>
      <c r="H34" s="491">
        <f t="shared" si="14"/>
        <v>5357851.5063944906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36516995.268711716</v>
      </c>
      <c r="E35" s="522">
        <f>IF(+I14&lt;F34,I14,D35)</f>
        <v>1412042.5714285714</v>
      </c>
      <c r="F35" s="523">
        <f t="shared" si="12"/>
        <v>35104952.697283141</v>
      </c>
      <c r="G35" s="524">
        <f t="shared" si="13"/>
        <v>5208168.5760293901</v>
      </c>
      <c r="H35" s="491">
        <f t="shared" si="14"/>
        <v>5208168.5760293901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35104952.697283141</v>
      </c>
      <c r="E36" s="522">
        <f>IF(+I14&lt;F35,I14,D36)</f>
        <v>1412042.5714285714</v>
      </c>
      <c r="F36" s="523">
        <f t="shared" si="12"/>
        <v>33692910.125854567</v>
      </c>
      <c r="G36" s="524">
        <f t="shared" si="13"/>
        <v>5058485.6456642896</v>
      </c>
      <c r="H36" s="491">
        <f t="shared" si="14"/>
        <v>5058485.6456642896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33692910.125854567</v>
      </c>
      <c r="E37" s="522">
        <f>IF(+I14&lt;F36,I14,D37)</f>
        <v>1412042.5714285714</v>
      </c>
      <c r="F37" s="523">
        <f t="shared" si="12"/>
        <v>32280867.554425996</v>
      </c>
      <c r="G37" s="524">
        <f t="shared" si="13"/>
        <v>4908802.71529919</v>
      </c>
      <c r="H37" s="491">
        <f t="shared" si="14"/>
        <v>4908802.71529919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32280867.554425996</v>
      </c>
      <c r="E38" s="522">
        <f>IF(+I14&lt;F37,I14,D38)</f>
        <v>1412042.5714285714</v>
      </c>
      <c r="F38" s="523">
        <f t="shared" si="12"/>
        <v>30868824.982997425</v>
      </c>
      <c r="G38" s="524">
        <f t="shared" si="13"/>
        <v>4759119.7849340905</v>
      </c>
      <c r="H38" s="491">
        <f t="shared" si="14"/>
        <v>4759119.7849340905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30868824.982997425</v>
      </c>
      <c r="E39" s="522">
        <f>IF(+I14&lt;F38,I14,D39)</f>
        <v>1412042.5714285714</v>
      </c>
      <c r="F39" s="523">
        <f t="shared" si="12"/>
        <v>29456782.411568854</v>
      </c>
      <c r="G39" s="524">
        <f t="shared" si="13"/>
        <v>4609436.8545689899</v>
      </c>
      <c r="H39" s="491">
        <f t="shared" si="14"/>
        <v>4609436.8545689899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29456782.411568854</v>
      </c>
      <c r="E40" s="522">
        <f>IF(+I14&lt;F39,I14,D40)</f>
        <v>1412042.5714285714</v>
      </c>
      <c r="F40" s="523">
        <f t="shared" si="12"/>
        <v>28044739.840140283</v>
      </c>
      <c r="G40" s="524">
        <f t="shared" si="13"/>
        <v>4459753.9242038894</v>
      </c>
      <c r="H40" s="491">
        <f t="shared" si="14"/>
        <v>4459753.9242038894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28044739.840140283</v>
      </c>
      <c r="E41" s="522">
        <f>IF(+I14&lt;F40,I14,D41)</f>
        <v>1412042.5714285714</v>
      </c>
      <c r="F41" s="523">
        <f t="shared" si="12"/>
        <v>26632697.268711712</v>
      </c>
      <c r="G41" s="524">
        <f t="shared" si="13"/>
        <v>4310070.9938387908</v>
      </c>
      <c r="H41" s="491">
        <f t="shared" si="14"/>
        <v>4310070.9938387908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26632697.268711712</v>
      </c>
      <c r="E42" s="522">
        <f>IF(+I14&lt;F41,I14,D42)</f>
        <v>1412042.5714285714</v>
      </c>
      <c r="F42" s="523">
        <f t="shared" si="12"/>
        <v>25220654.697283141</v>
      </c>
      <c r="G42" s="524">
        <f t="shared" si="13"/>
        <v>4160388.0634736903</v>
      </c>
      <c r="H42" s="491">
        <f t="shared" si="14"/>
        <v>4160388.0634736903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25220654.697283141</v>
      </c>
      <c r="E43" s="522">
        <f>IF(+I14&lt;F42,I14,D43)</f>
        <v>1412042.5714285714</v>
      </c>
      <c r="F43" s="523">
        <f t="shared" si="12"/>
        <v>23808612.12585457</v>
      </c>
      <c r="G43" s="524">
        <f t="shared" si="13"/>
        <v>4010705.1331085907</v>
      </c>
      <c r="H43" s="491">
        <f t="shared" si="14"/>
        <v>4010705.1331085907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23808612.12585457</v>
      </c>
      <c r="E44" s="522">
        <f>IF(+I14&lt;F43,I14,D44)</f>
        <v>1412042.5714285714</v>
      </c>
      <c r="F44" s="523">
        <f t="shared" si="12"/>
        <v>22396569.554426</v>
      </c>
      <c r="G44" s="524">
        <f t="shared" si="13"/>
        <v>3861022.2027434907</v>
      </c>
      <c r="H44" s="491">
        <f t="shared" si="14"/>
        <v>3861022.2027434907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22396569.554426</v>
      </c>
      <c r="E45" s="522">
        <f>IF(+I14&lt;F44,I14,D45)</f>
        <v>1412042.5714285714</v>
      </c>
      <c r="F45" s="523">
        <f t="shared" si="12"/>
        <v>20984526.982997429</v>
      </c>
      <c r="G45" s="524">
        <f t="shared" si="13"/>
        <v>3711339.2723783911</v>
      </c>
      <c r="H45" s="491">
        <f t="shared" si="14"/>
        <v>3711339.2723783911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20984526.982997429</v>
      </c>
      <c r="E46" s="522">
        <f>IF(+I14&lt;F45,I14,D46)</f>
        <v>1412042.5714285714</v>
      </c>
      <c r="F46" s="523">
        <f t="shared" si="12"/>
        <v>19572484.411568858</v>
      </c>
      <c r="G46" s="524">
        <f t="shared" si="13"/>
        <v>3561656.3420132906</v>
      </c>
      <c r="H46" s="491">
        <f t="shared" si="14"/>
        <v>3561656.3420132906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19572484.411568858</v>
      </c>
      <c r="E47" s="522">
        <f>IF(+I14&lt;F46,I14,D47)</f>
        <v>1412042.5714285714</v>
      </c>
      <c r="F47" s="523">
        <f t="shared" si="12"/>
        <v>18160441.840140287</v>
      </c>
      <c r="G47" s="524">
        <f t="shared" si="13"/>
        <v>3411973.4116481915</v>
      </c>
      <c r="H47" s="491">
        <f t="shared" si="14"/>
        <v>3411973.4116481915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18160441.840140287</v>
      </c>
      <c r="E48" s="522">
        <f>IF(+I14&lt;F47,I14,D48)</f>
        <v>1412042.5714285714</v>
      </c>
      <c r="F48" s="523">
        <f t="shared" si="12"/>
        <v>16748399.268711716</v>
      </c>
      <c r="G48" s="524">
        <f t="shared" si="13"/>
        <v>3262290.481283091</v>
      </c>
      <c r="H48" s="491">
        <f t="shared" si="14"/>
        <v>3262290.481283091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16748399.268711716</v>
      </c>
      <c r="E49" s="522">
        <f>IF(+I14&lt;F48,I14,D49)</f>
        <v>1412042.5714285714</v>
      </c>
      <c r="F49" s="523">
        <f t="shared" ref="F49:F72" si="15">+D49-E49</f>
        <v>15336356.697283145</v>
      </c>
      <c r="G49" s="524">
        <f t="shared" si="13"/>
        <v>3112607.5509179914</v>
      </c>
      <c r="H49" s="491">
        <f t="shared" si="14"/>
        <v>3112607.5509179914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15336356.697283145</v>
      </c>
      <c r="E50" s="522">
        <f>IF(+I14&lt;F49,I14,D50)</f>
        <v>1412042.5714285714</v>
      </c>
      <c r="F50" s="523">
        <f t="shared" si="15"/>
        <v>13924314.125854574</v>
      </c>
      <c r="G50" s="524">
        <f t="shared" si="13"/>
        <v>2962924.6205528919</v>
      </c>
      <c r="H50" s="491">
        <f t="shared" si="14"/>
        <v>2962924.6205528919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13924314.125854574</v>
      </c>
      <c r="E51" s="522">
        <f>IF(+I14&lt;F50,I14,D51)</f>
        <v>1412042.5714285714</v>
      </c>
      <c r="F51" s="523">
        <f t="shared" si="15"/>
        <v>12512271.554426003</v>
      </c>
      <c r="G51" s="524">
        <f t="shared" si="13"/>
        <v>2813241.6901877914</v>
      </c>
      <c r="H51" s="491">
        <f t="shared" si="14"/>
        <v>2813241.6901877914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12512271.554426003</v>
      </c>
      <c r="E52" s="522">
        <f>IF(+I14&lt;F51,I14,D52)</f>
        <v>1412042.5714285714</v>
      </c>
      <c r="F52" s="523">
        <f t="shared" si="15"/>
        <v>11100228.982997432</v>
      </c>
      <c r="G52" s="524">
        <f t="shared" si="13"/>
        <v>2663558.7598226918</v>
      </c>
      <c r="H52" s="491">
        <f t="shared" si="14"/>
        <v>2663558.7598226918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11100228.982997432</v>
      </c>
      <c r="E53" s="522">
        <f>IF(+I14&lt;F52,I14,D53)</f>
        <v>1412042.5714285714</v>
      </c>
      <c r="F53" s="523">
        <f t="shared" si="15"/>
        <v>9688186.4115688615</v>
      </c>
      <c r="G53" s="524">
        <f t="shared" si="13"/>
        <v>2513875.8294575922</v>
      </c>
      <c r="H53" s="491">
        <f t="shared" si="14"/>
        <v>2513875.8294575922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9688186.4115688615</v>
      </c>
      <c r="E54" s="522">
        <f>IF(+I14&lt;F53,I14,D54)</f>
        <v>1412042.5714285714</v>
      </c>
      <c r="F54" s="523">
        <f t="shared" si="15"/>
        <v>8276143.8401402906</v>
      </c>
      <c r="G54" s="524">
        <f t="shared" ref="G54:G72" si="21">+I$12*((D54+F54)/2)+E54</f>
        <v>2364192.8990924922</v>
      </c>
      <c r="H54" s="491">
        <f t="shared" ref="H54:H72" si="22">+I$13*((D54+F54)/2)+E54</f>
        <v>2364192.8990924922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8276143.8401402906</v>
      </c>
      <c r="E55" s="522">
        <f>IF(+I14&lt;F54,I14,D55)</f>
        <v>1412042.5714285714</v>
      </c>
      <c r="F55" s="523">
        <f t="shared" si="15"/>
        <v>6864101.2687117197</v>
      </c>
      <c r="G55" s="524">
        <f t="shared" si="21"/>
        <v>2214509.9687273921</v>
      </c>
      <c r="H55" s="491">
        <f t="shared" si="22"/>
        <v>2214509.9687273921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6864101.2687117197</v>
      </c>
      <c r="E56" s="522">
        <f>IF(+I14&lt;F55,I14,D56)</f>
        <v>1412042.5714285714</v>
      </c>
      <c r="F56" s="523">
        <f t="shared" si="15"/>
        <v>5452058.6972831488</v>
      </c>
      <c r="G56" s="524">
        <f t="shared" si="21"/>
        <v>2064827.0383622923</v>
      </c>
      <c r="H56" s="491">
        <f t="shared" si="22"/>
        <v>2064827.0383622923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5452058.6972831488</v>
      </c>
      <c r="E57" s="522">
        <f>IF(+I14&lt;F56,I14,D57)</f>
        <v>1412042.5714285714</v>
      </c>
      <c r="F57" s="523">
        <f t="shared" si="15"/>
        <v>4040016.1258545774</v>
      </c>
      <c r="G57" s="524">
        <f t="shared" si="21"/>
        <v>1915144.1079971925</v>
      </c>
      <c r="H57" s="491">
        <f t="shared" si="22"/>
        <v>1915144.1079971925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4040016.1258545774</v>
      </c>
      <c r="E58" s="522">
        <f>IF(+I14&lt;F57,I14,D58)</f>
        <v>1412042.5714285714</v>
      </c>
      <c r="F58" s="523">
        <f t="shared" si="15"/>
        <v>2627973.554426006</v>
      </c>
      <c r="G58" s="524">
        <f t="shared" si="21"/>
        <v>1765461.1776320925</v>
      </c>
      <c r="H58" s="491">
        <f t="shared" si="22"/>
        <v>1765461.1776320925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2627973.554426006</v>
      </c>
      <c r="E59" s="522">
        <f>IF(+I14&lt;F58,I14,D59)</f>
        <v>1412042.5714285714</v>
      </c>
      <c r="F59" s="523">
        <f t="shared" si="15"/>
        <v>1215930.9829974347</v>
      </c>
      <c r="G59" s="524">
        <f t="shared" si="21"/>
        <v>1615778.2472669927</v>
      </c>
      <c r="H59" s="491">
        <f t="shared" si="22"/>
        <v>1615778.2472669927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1215930.9829974347</v>
      </c>
      <c r="E60" s="522">
        <f>IF(+I14&lt;F59,I14,D60)</f>
        <v>1215930.9829974347</v>
      </c>
      <c r="F60" s="523">
        <f t="shared" si="15"/>
        <v>0</v>
      </c>
      <c r="G60" s="524">
        <f t="shared" si="21"/>
        <v>1280378.0883253703</v>
      </c>
      <c r="H60" s="491">
        <f t="shared" si="22"/>
        <v>1280378.0883253703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59305788.000000022</v>
      </c>
      <c r="F73" s="375"/>
      <c r="G73" s="375">
        <f>SUM(G17:G72)</f>
        <v>197916645.25224721</v>
      </c>
      <c r="H73" s="375">
        <f>SUM(H17:H72)</f>
        <v>197916645.25224721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6492529.3826129548</v>
      </c>
      <c r="N87" s="546">
        <f>IF(J92&lt;D11,0,VLOOKUP(J92,C17:O72,11))</f>
        <v>6492529.3826129548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6879353.0244559515</v>
      </c>
      <c r="N88" s="550">
        <f>IF(J92&lt;D11,0,VLOOKUP(J92,C99:P154,7))</f>
        <v>6879353.0244559515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386823.6418429967</v>
      </c>
      <c r="N89" s="555">
        <f>+N88-N87</f>
        <v>386823.6418429967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1379204.3720930233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23">+I99-H99</f>
        <v>0</v>
      </c>
      <c r="K99" s="514"/>
      <c r="L99" s="512">
        <f t="shared" ref="L99:L104" si="24">H99</f>
        <v>347040.94031483348</v>
      </c>
      <c r="M99" s="597">
        <f t="shared" ref="M99:M130" si="25">IF(L99&lt;&gt;0,+H99-L99,0)</f>
        <v>0</v>
      </c>
      <c r="N99" s="512">
        <f t="shared" ref="N99:N104" si="26">I99</f>
        <v>347040.94031483348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24"/>
        <v>1407885.0103828101</v>
      </c>
      <c r="M100" s="519">
        <f t="shared" ref="M100:M105" si="30">IF(L100&lt;&gt;0,+H100-L100,0)</f>
        <v>0</v>
      </c>
      <c r="N100" s="518">
        <f t="shared" si="26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24"/>
        <v>9145377.6421220824</v>
      </c>
      <c r="M101" s="519">
        <f t="shared" si="30"/>
        <v>0</v>
      </c>
      <c r="N101" s="518">
        <f t="shared" si="26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23"/>
        <v>0</v>
      </c>
      <c r="K102" s="514"/>
      <c r="L102" s="518">
        <f t="shared" si="24"/>
        <v>8734925.0443726294</v>
      </c>
      <c r="M102" s="519">
        <f t="shared" si="30"/>
        <v>0</v>
      </c>
      <c r="N102" s="518">
        <f t="shared" si="26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23"/>
        <v>0</v>
      </c>
      <c r="K103" s="514"/>
      <c r="L103" s="518">
        <f t="shared" si="24"/>
        <v>8435983.0947099216</v>
      </c>
      <c r="M103" s="519">
        <f t="shared" si="30"/>
        <v>0</v>
      </c>
      <c r="N103" s="518">
        <f t="shared" si="26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23"/>
        <v>0</v>
      </c>
      <c r="K104" s="514"/>
      <c r="L104" s="518">
        <f t="shared" si="24"/>
        <v>7994757.3762234207</v>
      </c>
      <c r="M104" s="519">
        <f t="shared" si="30"/>
        <v>0</v>
      </c>
      <c r="N104" s="518">
        <f t="shared" si="26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23"/>
        <v>0</v>
      </c>
      <c r="K105" s="514"/>
      <c r="L105" s="518">
        <f t="shared" ref="L105" si="31">H105</f>
        <v>6985790.362479778</v>
      </c>
      <c r="M105" s="519">
        <f t="shared" si="30"/>
        <v>0</v>
      </c>
      <c r="N105" s="518">
        <f t="shared" ref="N105" si="32">I105</f>
        <v>6985790.362479778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374">
        <f>IF(F105+SUM(E$99:E105)=D$92,F105,D$92-SUM(E$99:E105))</f>
        <v>52073389.265287921</v>
      </c>
      <c r="E106" s="522">
        <f>IF(+J96&lt;F105,J96,D106)</f>
        <v>1379204.3720930233</v>
      </c>
      <c r="F106" s="523">
        <f t="shared" ref="F106:F131" si="33">+D106-E106</f>
        <v>50694184.893194899</v>
      </c>
      <c r="G106" s="523">
        <f t="shared" ref="G106:G130" si="34">+(F106+D106)/2</f>
        <v>51383787.07924141</v>
      </c>
      <c r="H106" s="526">
        <f t="shared" ref="H106:H130" si="35">+J$94*G106+E106</f>
        <v>6879353.0244559515</v>
      </c>
      <c r="I106" s="577">
        <f t="shared" ref="I106:I130" si="36">+J$95*G106+E106</f>
        <v>6879353.0244559515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50694184.893194899</v>
      </c>
      <c r="E107" s="522">
        <f>IF(+J96&lt;F106,J96,D107)</f>
        <v>1379204.3720930233</v>
      </c>
      <c r="F107" s="523">
        <f t="shared" si="33"/>
        <v>49314980.521101877</v>
      </c>
      <c r="G107" s="523">
        <f t="shared" si="34"/>
        <v>50004582.707148388</v>
      </c>
      <c r="H107" s="526">
        <f t="shared" si="35"/>
        <v>6731722.2346739117</v>
      </c>
      <c r="I107" s="577">
        <f t="shared" si="36"/>
        <v>6731722.2346739117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49314980.521101877</v>
      </c>
      <c r="E108" s="522">
        <f>IF(+J96&lt;F107,J96,D108)</f>
        <v>1379204.3720930233</v>
      </c>
      <c r="F108" s="523">
        <f t="shared" si="33"/>
        <v>47935776.149008855</v>
      </c>
      <c r="G108" s="523">
        <f t="shared" si="34"/>
        <v>48625378.335055366</v>
      </c>
      <c r="H108" s="526">
        <f t="shared" si="35"/>
        <v>6584091.4448918737</v>
      </c>
      <c r="I108" s="577">
        <f t="shared" si="36"/>
        <v>6584091.4448918737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47935776.149008855</v>
      </c>
      <c r="E109" s="522">
        <f>IF(+J96&lt;F108,J96,D109)</f>
        <v>1379204.3720930233</v>
      </c>
      <c r="F109" s="523">
        <f t="shared" si="33"/>
        <v>46556571.776915833</v>
      </c>
      <c r="G109" s="523">
        <f t="shared" si="34"/>
        <v>47246173.962962344</v>
      </c>
      <c r="H109" s="526">
        <f t="shared" si="35"/>
        <v>6436460.6551098358</v>
      </c>
      <c r="I109" s="577">
        <f t="shared" si="36"/>
        <v>6436460.6551098358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46556571.776915833</v>
      </c>
      <c r="E110" s="522">
        <f>IF(+J96&lt;F109,J96,D110)</f>
        <v>1379204.3720930233</v>
      </c>
      <c r="F110" s="523">
        <f t="shared" si="33"/>
        <v>45177367.404822811</v>
      </c>
      <c r="G110" s="523">
        <f t="shared" si="34"/>
        <v>45866969.590869322</v>
      </c>
      <c r="H110" s="526">
        <f t="shared" si="35"/>
        <v>6288829.8653277978</v>
      </c>
      <c r="I110" s="577">
        <f t="shared" si="36"/>
        <v>6288829.8653277978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45177367.404822811</v>
      </c>
      <c r="E111" s="522">
        <f>IF(+J96&lt;F110,J96,D111)</f>
        <v>1379204.3720930233</v>
      </c>
      <c r="F111" s="523">
        <f t="shared" si="33"/>
        <v>43798163.03272979</v>
      </c>
      <c r="G111" s="523">
        <f t="shared" si="34"/>
        <v>44487765.218776301</v>
      </c>
      <c r="H111" s="526">
        <f t="shared" si="35"/>
        <v>6141199.0755457599</v>
      </c>
      <c r="I111" s="577">
        <f t="shared" si="36"/>
        <v>6141199.0755457599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43798163.03272979</v>
      </c>
      <c r="E112" s="522">
        <f>IF(+J96&lt;F111,J96,D112)</f>
        <v>1379204.3720930233</v>
      </c>
      <c r="F112" s="523">
        <f t="shared" si="33"/>
        <v>42418958.660636768</v>
      </c>
      <c r="G112" s="523">
        <f t="shared" si="34"/>
        <v>43108560.846683279</v>
      </c>
      <c r="H112" s="526">
        <f t="shared" si="35"/>
        <v>5993568.2857637219</v>
      </c>
      <c r="I112" s="577">
        <f t="shared" si="36"/>
        <v>5993568.2857637219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42418958.660636768</v>
      </c>
      <c r="E113" s="522">
        <f>IF(+J96&lt;F112,J96,D113)</f>
        <v>1379204.3720930233</v>
      </c>
      <c r="F113" s="523">
        <f t="shared" si="33"/>
        <v>41039754.288543746</v>
      </c>
      <c r="G113" s="523">
        <f t="shared" si="34"/>
        <v>41729356.474590257</v>
      </c>
      <c r="H113" s="526">
        <f t="shared" si="35"/>
        <v>5845937.495981684</v>
      </c>
      <c r="I113" s="577">
        <f t="shared" si="36"/>
        <v>5845937.495981684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41039754.288543746</v>
      </c>
      <c r="E114" s="522">
        <f>IF(+J96&lt;F113,J96,D114)</f>
        <v>1379204.3720930233</v>
      </c>
      <c r="F114" s="523">
        <f t="shared" si="33"/>
        <v>39660549.916450724</v>
      </c>
      <c r="G114" s="523">
        <f t="shared" si="34"/>
        <v>40350152.102497235</v>
      </c>
      <c r="H114" s="526">
        <f t="shared" si="35"/>
        <v>5698306.706199646</v>
      </c>
      <c r="I114" s="577">
        <f t="shared" si="36"/>
        <v>5698306.706199646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39660549.916450724</v>
      </c>
      <c r="E115" s="522">
        <f>IF(+J96&lt;F114,J96,D115)</f>
        <v>1379204.3720930233</v>
      </c>
      <c r="F115" s="523">
        <f t="shared" si="33"/>
        <v>38281345.544357702</v>
      </c>
      <c r="G115" s="523">
        <f t="shared" si="34"/>
        <v>38970947.730404213</v>
      </c>
      <c r="H115" s="526">
        <f t="shared" si="35"/>
        <v>5550675.916417608</v>
      </c>
      <c r="I115" s="577">
        <f t="shared" si="36"/>
        <v>5550675.916417608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38281345.544357702</v>
      </c>
      <c r="E116" s="522">
        <f>IF(+J96&lt;F115,J96,D116)</f>
        <v>1379204.3720930233</v>
      </c>
      <c r="F116" s="523">
        <f t="shared" si="33"/>
        <v>36902141.17226468</v>
      </c>
      <c r="G116" s="523">
        <f t="shared" si="34"/>
        <v>37591743.358311191</v>
      </c>
      <c r="H116" s="526">
        <f t="shared" si="35"/>
        <v>5403045.1266355701</v>
      </c>
      <c r="I116" s="577">
        <f t="shared" si="36"/>
        <v>5403045.1266355701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36902141.17226468</v>
      </c>
      <c r="E117" s="522">
        <f>IF(+J96&lt;F116,J96,D117)</f>
        <v>1379204.3720930233</v>
      </c>
      <c r="F117" s="523">
        <f t="shared" si="33"/>
        <v>35522936.800171658</v>
      </c>
      <c r="G117" s="523">
        <f t="shared" si="34"/>
        <v>36212538.986218169</v>
      </c>
      <c r="H117" s="526">
        <f t="shared" si="35"/>
        <v>5255414.3368535321</v>
      </c>
      <c r="I117" s="577">
        <f t="shared" si="36"/>
        <v>5255414.3368535321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35522936.800171658</v>
      </c>
      <c r="E118" s="522">
        <f>IF(+J96&lt;F117,J96,D118)</f>
        <v>1379204.3720930233</v>
      </c>
      <c r="F118" s="523">
        <f t="shared" si="33"/>
        <v>34143732.428078637</v>
      </c>
      <c r="G118" s="523">
        <f t="shared" si="34"/>
        <v>34833334.614125147</v>
      </c>
      <c r="H118" s="526">
        <f t="shared" si="35"/>
        <v>5107783.5470714942</v>
      </c>
      <c r="I118" s="577">
        <f t="shared" si="36"/>
        <v>5107783.5470714942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34143732.428078637</v>
      </c>
      <c r="E119" s="522">
        <f>IF(+J96&lt;F118,J96,D119)</f>
        <v>1379204.3720930233</v>
      </c>
      <c r="F119" s="523">
        <f t="shared" si="33"/>
        <v>32764528.055985615</v>
      </c>
      <c r="G119" s="523">
        <f t="shared" si="34"/>
        <v>33454130.242032126</v>
      </c>
      <c r="H119" s="526">
        <f t="shared" si="35"/>
        <v>4960152.7572894562</v>
      </c>
      <c r="I119" s="577">
        <f t="shared" si="36"/>
        <v>4960152.7572894562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32764528.055985615</v>
      </c>
      <c r="E120" s="522">
        <f>IF(+J96&lt;F119,J96,D120)</f>
        <v>1379204.3720930233</v>
      </c>
      <c r="F120" s="523">
        <f t="shared" si="33"/>
        <v>31385323.683892593</v>
      </c>
      <c r="G120" s="523">
        <f t="shared" si="34"/>
        <v>32074925.869939104</v>
      </c>
      <c r="H120" s="526">
        <f t="shared" si="35"/>
        <v>4812521.9675074182</v>
      </c>
      <c r="I120" s="577">
        <f t="shared" si="36"/>
        <v>4812521.9675074182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31385323.683892593</v>
      </c>
      <c r="E121" s="522">
        <f>IF(+J96&lt;F120,J96,D121)</f>
        <v>1379204.3720930233</v>
      </c>
      <c r="F121" s="523">
        <f t="shared" si="33"/>
        <v>30006119.311799571</v>
      </c>
      <c r="G121" s="523">
        <f t="shared" si="34"/>
        <v>30695721.497846082</v>
      </c>
      <c r="H121" s="526">
        <f t="shared" si="35"/>
        <v>4664891.1777253803</v>
      </c>
      <c r="I121" s="577">
        <f t="shared" si="36"/>
        <v>4664891.1777253803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30006119.311799571</v>
      </c>
      <c r="E122" s="522">
        <f>IF(+J96&lt;F121,J96,D122)</f>
        <v>1379204.3720930233</v>
      </c>
      <c r="F122" s="523">
        <f t="shared" si="33"/>
        <v>28626914.939706549</v>
      </c>
      <c r="G122" s="523">
        <f t="shared" si="34"/>
        <v>29316517.12575306</v>
      </c>
      <c r="H122" s="526">
        <f t="shared" si="35"/>
        <v>4517260.3879433423</v>
      </c>
      <c r="I122" s="577">
        <f t="shared" si="36"/>
        <v>4517260.3879433423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28626914.939706549</v>
      </c>
      <c r="E123" s="522">
        <f>IF(+J96&lt;F122,J96,D123)</f>
        <v>1379204.3720930233</v>
      </c>
      <c r="F123" s="523">
        <f t="shared" si="33"/>
        <v>27247710.567613527</v>
      </c>
      <c r="G123" s="523">
        <f t="shared" si="34"/>
        <v>27937312.753660038</v>
      </c>
      <c r="H123" s="526">
        <f t="shared" si="35"/>
        <v>4369629.5981613044</v>
      </c>
      <c r="I123" s="577">
        <f t="shared" si="36"/>
        <v>4369629.5981613044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27247710.567613527</v>
      </c>
      <c r="E124" s="522">
        <f>IF(+J96&lt;F123,J96,D124)</f>
        <v>1379204.3720930233</v>
      </c>
      <c r="F124" s="523">
        <f t="shared" si="33"/>
        <v>25868506.195520505</v>
      </c>
      <c r="G124" s="523">
        <f t="shared" si="34"/>
        <v>26558108.381567016</v>
      </c>
      <c r="H124" s="526">
        <f t="shared" si="35"/>
        <v>4221998.8083792655</v>
      </c>
      <c r="I124" s="577">
        <f t="shared" si="36"/>
        <v>4221998.8083792655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25868506.195520505</v>
      </c>
      <c r="E125" s="522">
        <f>IF(+J96&lt;F124,J96,D125)</f>
        <v>1379204.3720930233</v>
      </c>
      <c r="F125" s="523">
        <f t="shared" si="33"/>
        <v>24489301.823427483</v>
      </c>
      <c r="G125" s="523">
        <f t="shared" si="34"/>
        <v>25178904.009473994</v>
      </c>
      <c r="H125" s="526">
        <f t="shared" si="35"/>
        <v>4074368.0185972275</v>
      </c>
      <c r="I125" s="577">
        <f t="shared" si="36"/>
        <v>4074368.0185972275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24489301.823427483</v>
      </c>
      <c r="E126" s="522">
        <f>IF(+J96&lt;F125,J96,D126)</f>
        <v>1379204.3720930233</v>
      </c>
      <c r="F126" s="523">
        <f t="shared" si="33"/>
        <v>23110097.451334462</v>
      </c>
      <c r="G126" s="523">
        <f t="shared" si="34"/>
        <v>23799699.637380973</v>
      </c>
      <c r="H126" s="526">
        <f t="shared" si="35"/>
        <v>3926737.2288151896</v>
      </c>
      <c r="I126" s="577">
        <f t="shared" si="36"/>
        <v>3926737.2288151896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23110097.451334462</v>
      </c>
      <c r="E127" s="522">
        <f>IF(+J96&lt;F126,J96,D127)</f>
        <v>1379204.3720930233</v>
      </c>
      <c r="F127" s="523">
        <f t="shared" si="33"/>
        <v>21730893.07924144</v>
      </c>
      <c r="G127" s="523">
        <f t="shared" si="34"/>
        <v>22420495.265287951</v>
      </c>
      <c r="H127" s="526">
        <f t="shared" si="35"/>
        <v>3779106.4390331516</v>
      </c>
      <c r="I127" s="577">
        <f t="shared" si="36"/>
        <v>3779106.4390331516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21730893.07924144</v>
      </c>
      <c r="E128" s="522">
        <f>IF(+J96&lt;F127,J96,D128)</f>
        <v>1379204.3720930233</v>
      </c>
      <c r="F128" s="523">
        <f t="shared" si="33"/>
        <v>20351688.707148418</v>
      </c>
      <c r="G128" s="523">
        <f t="shared" si="34"/>
        <v>21041290.893194929</v>
      </c>
      <c r="H128" s="526">
        <f t="shared" si="35"/>
        <v>3631475.6492511136</v>
      </c>
      <c r="I128" s="577">
        <f t="shared" si="36"/>
        <v>3631475.6492511136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20351688.707148418</v>
      </c>
      <c r="E129" s="522">
        <f>IF(+J96&lt;F128,J96,D129)</f>
        <v>1379204.3720930233</v>
      </c>
      <c r="F129" s="523">
        <f t="shared" si="33"/>
        <v>18972484.335055396</v>
      </c>
      <c r="G129" s="523">
        <f t="shared" si="34"/>
        <v>19662086.521101907</v>
      </c>
      <c r="H129" s="526">
        <f t="shared" si="35"/>
        <v>3483844.8594690752</v>
      </c>
      <c r="I129" s="577">
        <f t="shared" si="36"/>
        <v>3483844.8594690752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18972484.335055396</v>
      </c>
      <c r="E130" s="522">
        <f>IF(+J96&lt;F129,J96,D130)</f>
        <v>1379204.3720930233</v>
      </c>
      <c r="F130" s="523">
        <f t="shared" si="33"/>
        <v>17593279.962962374</v>
      </c>
      <c r="G130" s="523">
        <f t="shared" si="34"/>
        <v>18282882.149008885</v>
      </c>
      <c r="H130" s="526">
        <f t="shared" si="35"/>
        <v>3336214.0696870373</v>
      </c>
      <c r="I130" s="577">
        <f t="shared" si="36"/>
        <v>3336214.0696870373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17593279.962962374</v>
      </c>
      <c r="E131" s="522">
        <f>IF(+J96&lt;F130,J96,D131)</f>
        <v>1379204.3720930233</v>
      </c>
      <c r="F131" s="523">
        <f t="shared" si="33"/>
        <v>16214075.59086935</v>
      </c>
      <c r="G131" s="523">
        <f t="shared" ref="G131:G154" si="37">+(F131+D131)/2</f>
        <v>16903677.776915863</v>
      </c>
      <c r="H131" s="526">
        <f t="shared" ref="H131:H154" si="38">+J$94*G131+E131</f>
        <v>3188583.2799049993</v>
      </c>
      <c r="I131" s="577">
        <f t="shared" ref="I131:I154" si="39">+J$95*G131+E131</f>
        <v>3188583.2799049993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 ht="12.5">
      <c r="B132" s="195" t="str">
        <f t="shared" ref="B132:B154" si="44">IF(D132=F131,"","IU")</f>
        <v/>
      </c>
      <c r="C132" s="507">
        <f>IF(D93="","-",+C131+1)</f>
        <v>2045</v>
      </c>
      <c r="D132" s="374">
        <f>IF(F131+SUM(E$99:E131)=D$92,F131,D$92-SUM(E$99:E131))</f>
        <v>16214075.59086935</v>
      </c>
      <c r="E132" s="522">
        <f>IF(+J96&lt;F131,J96,D132)</f>
        <v>1379204.3720930233</v>
      </c>
      <c r="F132" s="523">
        <f t="shared" ref="F132:F154" si="45">+D132-E132</f>
        <v>14834871.218776327</v>
      </c>
      <c r="G132" s="523">
        <f t="shared" si="37"/>
        <v>15524473.404822838</v>
      </c>
      <c r="H132" s="526">
        <f t="shared" si="38"/>
        <v>3040952.4901229609</v>
      </c>
      <c r="I132" s="577">
        <f t="shared" si="39"/>
        <v>3040952.4901229609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2046</v>
      </c>
      <c r="D133" s="374">
        <f>IF(F132+SUM(E$99:E132)=D$92,F132,D$92-SUM(E$99:E132))</f>
        <v>14834871.218776327</v>
      </c>
      <c r="E133" s="522">
        <f>IF(+J96&lt;F132,J96,D133)</f>
        <v>1379204.3720930233</v>
      </c>
      <c r="F133" s="523">
        <f t="shared" si="45"/>
        <v>13455666.846683303</v>
      </c>
      <c r="G133" s="523">
        <f t="shared" si="37"/>
        <v>14145269.032729816</v>
      </c>
      <c r="H133" s="526">
        <f t="shared" si="38"/>
        <v>2893321.7003409229</v>
      </c>
      <c r="I133" s="577">
        <f t="shared" si="39"/>
        <v>2893321.7003409229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2047</v>
      </c>
      <c r="D134" s="374">
        <f>IF(F133+SUM(E$99:E133)=D$92,F133,D$92-SUM(E$99:E133))</f>
        <v>13455666.846683303</v>
      </c>
      <c r="E134" s="522">
        <f>IF(+J96&lt;F133,J96,D134)</f>
        <v>1379204.3720930233</v>
      </c>
      <c r="F134" s="523">
        <f t="shared" si="45"/>
        <v>12076462.474590279</v>
      </c>
      <c r="G134" s="523">
        <f t="shared" si="37"/>
        <v>12766064.66063679</v>
      </c>
      <c r="H134" s="526">
        <f t="shared" si="38"/>
        <v>2745690.910558884</v>
      </c>
      <c r="I134" s="577">
        <f t="shared" si="39"/>
        <v>2745690.910558884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2048</v>
      </c>
      <c r="D135" s="374">
        <f>IF(F134+SUM(E$99:E134)=D$92,F134,D$92-SUM(E$99:E134))</f>
        <v>12076462.474590279</v>
      </c>
      <c r="E135" s="522">
        <f>IF(+J96&lt;F134,J96,D135)</f>
        <v>1379204.3720930233</v>
      </c>
      <c r="F135" s="523">
        <f t="shared" si="45"/>
        <v>10697258.102497255</v>
      </c>
      <c r="G135" s="523">
        <f t="shared" si="37"/>
        <v>11386860.288543768</v>
      </c>
      <c r="H135" s="526">
        <f t="shared" si="38"/>
        <v>2598060.1207768461</v>
      </c>
      <c r="I135" s="577">
        <f t="shared" si="39"/>
        <v>2598060.1207768461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2049</v>
      </c>
      <c r="D136" s="374">
        <f>IF(F135+SUM(E$99:E135)=D$92,F135,D$92-SUM(E$99:E135))</f>
        <v>10697258.102497255</v>
      </c>
      <c r="E136" s="522">
        <f>IF(+J96&lt;F135,J96,D136)</f>
        <v>1379204.3720930233</v>
      </c>
      <c r="F136" s="523">
        <f t="shared" si="45"/>
        <v>9318053.7304042317</v>
      </c>
      <c r="G136" s="523">
        <f t="shared" si="37"/>
        <v>10007655.916450743</v>
      </c>
      <c r="H136" s="526">
        <f t="shared" si="38"/>
        <v>2450429.3309948081</v>
      </c>
      <c r="I136" s="577">
        <f t="shared" si="39"/>
        <v>2450429.3309948081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2050</v>
      </c>
      <c r="D137" s="374">
        <f>IF(F136+SUM(E$99:E136)=D$92,F136,D$92-SUM(E$99:E136))</f>
        <v>9318053.7304042317</v>
      </c>
      <c r="E137" s="522">
        <f>IF(+J96&lt;F136,J96,D137)</f>
        <v>1379204.3720930233</v>
      </c>
      <c r="F137" s="523">
        <f t="shared" si="45"/>
        <v>7938849.358311208</v>
      </c>
      <c r="G137" s="523">
        <f t="shared" si="37"/>
        <v>8628451.5443577208</v>
      </c>
      <c r="H137" s="526">
        <f t="shared" si="38"/>
        <v>2302798.5412127697</v>
      </c>
      <c r="I137" s="577">
        <f t="shared" si="39"/>
        <v>2302798.5412127697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2051</v>
      </c>
      <c r="D138" s="374">
        <f>IF(F137+SUM(E$99:E137)=D$92,F137,D$92-SUM(E$99:E137))</f>
        <v>7938849.358311208</v>
      </c>
      <c r="E138" s="522">
        <f>IF(+J96&lt;F137,J96,D138)</f>
        <v>1379204.3720930233</v>
      </c>
      <c r="F138" s="523">
        <f t="shared" si="45"/>
        <v>6559644.9862181842</v>
      </c>
      <c r="G138" s="523">
        <f t="shared" si="37"/>
        <v>7249247.1722646961</v>
      </c>
      <c r="H138" s="526">
        <f t="shared" si="38"/>
        <v>2155167.7514307313</v>
      </c>
      <c r="I138" s="577">
        <f t="shared" si="39"/>
        <v>2155167.7514307313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2052</v>
      </c>
      <c r="D139" s="374">
        <f>IF(F138+SUM(E$99:E138)=D$92,F138,D$92-SUM(E$99:E138))</f>
        <v>6559644.9862181842</v>
      </c>
      <c r="E139" s="522">
        <f>IF(+J96&lt;F138,J96,D139)</f>
        <v>1379204.3720930233</v>
      </c>
      <c r="F139" s="523">
        <f t="shared" si="45"/>
        <v>5180440.6141251605</v>
      </c>
      <c r="G139" s="523">
        <f t="shared" si="37"/>
        <v>5870042.8001716724</v>
      </c>
      <c r="H139" s="526">
        <f t="shared" si="38"/>
        <v>2007536.9616486933</v>
      </c>
      <c r="I139" s="577">
        <f t="shared" si="39"/>
        <v>2007536.9616486933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2053</v>
      </c>
      <c r="D140" s="374">
        <f>IF(F139+SUM(E$99:E139)=D$92,F139,D$92-SUM(E$99:E139))</f>
        <v>5180440.6141251605</v>
      </c>
      <c r="E140" s="522">
        <f>IF(+J96&lt;F139,J96,D140)</f>
        <v>1379204.3720930233</v>
      </c>
      <c r="F140" s="523">
        <f t="shared" si="45"/>
        <v>3801236.2420321372</v>
      </c>
      <c r="G140" s="523">
        <f t="shared" si="37"/>
        <v>4490838.4280786486</v>
      </c>
      <c r="H140" s="526">
        <f t="shared" si="38"/>
        <v>1859906.1718666549</v>
      </c>
      <c r="I140" s="577">
        <f t="shared" si="39"/>
        <v>1859906.1718666549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2054</v>
      </c>
      <c r="D141" s="374">
        <f>IF(F140+SUM(E$99:E140)=D$92,F140,D$92-SUM(E$99:E140))</f>
        <v>3801236.2420321372</v>
      </c>
      <c r="E141" s="522">
        <f>IF(+J96&lt;F140,J96,D141)</f>
        <v>1379204.3720930233</v>
      </c>
      <c r="F141" s="523">
        <f t="shared" si="45"/>
        <v>2422031.869939114</v>
      </c>
      <c r="G141" s="523">
        <f t="shared" si="37"/>
        <v>3111634.0559856258</v>
      </c>
      <c r="H141" s="526">
        <f t="shared" si="38"/>
        <v>1712275.3820846169</v>
      </c>
      <c r="I141" s="577">
        <f t="shared" si="39"/>
        <v>1712275.3820846169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2055</v>
      </c>
      <c r="D142" s="374">
        <f>IF(F141+SUM(E$99:E141)=D$92,F141,D$92-SUM(E$99:E141))</f>
        <v>2422031.869939114</v>
      </c>
      <c r="E142" s="522">
        <f>IF(+J96&lt;F141,J96,D142)</f>
        <v>1379204.3720930233</v>
      </c>
      <c r="F142" s="523">
        <f t="shared" si="45"/>
        <v>1042827.4978460907</v>
      </c>
      <c r="G142" s="523">
        <f t="shared" si="37"/>
        <v>1732429.6838926023</v>
      </c>
      <c r="H142" s="526">
        <f t="shared" si="38"/>
        <v>1564644.5923025785</v>
      </c>
      <c r="I142" s="577">
        <f t="shared" si="39"/>
        <v>1564644.5923025785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2056</v>
      </c>
      <c r="D143" s="374">
        <f>IF(F142+SUM(E$99:E142)=D$92,F142,D$92-SUM(E$99:E142))</f>
        <v>1042827.4978460907</v>
      </c>
      <c r="E143" s="522">
        <f>IF(+J96&lt;F142,J96,D143)</f>
        <v>1042827.4978460907</v>
      </c>
      <c r="F143" s="523">
        <f t="shared" si="45"/>
        <v>0</v>
      </c>
      <c r="G143" s="523">
        <f t="shared" si="37"/>
        <v>521413.74892304535</v>
      </c>
      <c r="H143" s="526">
        <f t="shared" si="38"/>
        <v>1098639.9105053588</v>
      </c>
      <c r="I143" s="577">
        <f t="shared" si="39"/>
        <v>1098639.9105053588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 ht="12.5">
      <c r="C155" s="374" t="s">
        <v>78</v>
      </c>
      <c r="D155" s="375"/>
      <c r="E155" s="375">
        <f>SUM(E99:E154)</f>
        <v>59305787.999999985</v>
      </c>
      <c r="F155" s="375"/>
      <c r="G155" s="375"/>
      <c r="H155" s="375">
        <f>SUM(H99:H154)</f>
        <v>200364355.29114366</v>
      </c>
      <c r="I155" s="375">
        <f>SUM(I99:I154)</f>
        <v>200364355.29114366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view="pageBreakPreview" zoomScale="75" zoomScaleNormal="100" zoomScaleSheetLayoutView="75" workbookViewId="0">
      <selection activeCell="C7" sqref="C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.453125" style="183" customWidth="1"/>
    <col min="13" max="13" width="17.7265625" style="183" customWidth="1"/>
    <col min="14" max="14" width="19.1796875" style="183" customWidth="1"/>
    <col min="15" max="15" width="20.179687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943121.73103540705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943121.73103540705</v>
      </c>
      <c r="O6" s="269"/>
      <c r="P6" s="269"/>
    </row>
    <row r="7" spans="1:17" ht="13.5" thickBot="1">
      <c r="C7" s="467" t="s">
        <v>48</v>
      </c>
      <c r="D7" s="624" t="s">
        <v>297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295</v>
      </c>
      <c r="E9" s="666" t="s">
        <v>495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204734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1058095.6138238069</v>
      </c>
      <c r="H22" s="610">
        <v>1058095.6138238069</v>
      </c>
      <c r="I22" s="511">
        <f t="shared" si="6"/>
        <v>0</v>
      </c>
      <c r="J22" s="511"/>
      <c r="K22" s="518">
        <f t="shared" si="0"/>
        <v>1058095.6138238069</v>
      </c>
      <c r="L22" s="519">
        <f t="shared" si="1"/>
        <v>0</v>
      </c>
      <c r="M22" s="518">
        <f t="shared" si="2"/>
        <v>1058095.6138238069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199972.7441860465</v>
      </c>
      <c r="F23" s="626">
        <v>7277717.8327661185</v>
      </c>
      <c r="G23" s="609">
        <v>934465.04750491981</v>
      </c>
      <c r="H23" s="610">
        <v>934465.04750491981</v>
      </c>
      <c r="I23" s="511">
        <f t="shared" si="6"/>
        <v>0</v>
      </c>
      <c r="J23" s="511"/>
      <c r="K23" s="518">
        <f t="shared" ref="K23" si="7">G23</f>
        <v>934465.04750491981</v>
      </c>
      <c r="L23" s="519">
        <f t="shared" ref="L23" si="8">IF(K23&lt;&gt;0,+G23-K23,0)</f>
        <v>0</v>
      </c>
      <c r="M23" s="518">
        <f t="shared" ref="M23" si="9">H23</f>
        <v>934465.04750491981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>IU</v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1120115.1643628366</v>
      </c>
      <c r="H24" s="610">
        <v>1120115.1643628366</v>
      </c>
      <c r="I24" s="511">
        <f t="shared" si="6"/>
        <v>0</v>
      </c>
      <c r="J24" s="511"/>
      <c r="K24" s="518">
        <f t="shared" ref="K24" si="12">G24</f>
        <v>1120115.1643628366</v>
      </c>
      <c r="L24" s="519">
        <f t="shared" ref="L24" si="13">IF(K24&lt;&gt;0,+G24-K24,0)</f>
        <v>0</v>
      </c>
      <c r="M24" s="518">
        <f t="shared" ref="M24" si="14">H24</f>
        <v>1120115.1643628366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523">
        <f>IF(F24+SUM(E$17:E24)=D$10,F24,D$10-SUM(E$17:E24))</f>
        <v>7067990.320570996</v>
      </c>
      <c r="E25" s="522">
        <f t="shared" ref="E25:E72" si="15">IF(+$I$14&lt;F24,$I$14,D25)</f>
        <v>204734</v>
      </c>
      <c r="F25" s="523">
        <f t="shared" ref="F25:F72" si="16">+D25-E25</f>
        <v>6863256.320570996</v>
      </c>
      <c r="G25" s="524">
        <f t="shared" ref="G25:G52" si="17">+I$12*((D25+F25)/2)+E25</f>
        <v>943121.73103540705</v>
      </c>
      <c r="H25" s="491">
        <f t="shared" ref="H25:H52" si="18">+I$13*((D25+F25)/2)+E25</f>
        <v>943121.73103540705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6863256.320570996</v>
      </c>
      <c r="E26" s="522">
        <f t="shared" si="15"/>
        <v>204734</v>
      </c>
      <c r="F26" s="523">
        <f t="shared" si="16"/>
        <v>6658522.320570996</v>
      </c>
      <c r="G26" s="524">
        <f t="shared" si="17"/>
        <v>921418.99651065085</v>
      </c>
      <c r="H26" s="491">
        <f t="shared" si="18"/>
        <v>921418.99651065085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6658522.320570996</v>
      </c>
      <c r="E27" s="522">
        <f t="shared" si="15"/>
        <v>204734</v>
      </c>
      <c r="F27" s="523">
        <f t="shared" si="16"/>
        <v>6453788.320570996</v>
      </c>
      <c r="G27" s="524">
        <f t="shared" si="17"/>
        <v>899716.26198589464</v>
      </c>
      <c r="H27" s="491">
        <f t="shared" si="18"/>
        <v>899716.26198589464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6453788.320570996</v>
      </c>
      <c r="E28" s="522">
        <f t="shared" si="15"/>
        <v>204734</v>
      </c>
      <c r="F28" s="523">
        <f t="shared" si="16"/>
        <v>6249054.320570996</v>
      </c>
      <c r="G28" s="524">
        <f t="shared" si="17"/>
        <v>878013.52746113844</v>
      </c>
      <c r="H28" s="491">
        <f t="shared" si="18"/>
        <v>878013.52746113844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6249054.320570996</v>
      </c>
      <c r="E29" s="522">
        <f t="shared" si="15"/>
        <v>204734</v>
      </c>
      <c r="F29" s="523">
        <f t="shared" si="16"/>
        <v>6044320.320570996</v>
      </c>
      <c r="G29" s="524">
        <f t="shared" si="17"/>
        <v>856310.79293638223</v>
      </c>
      <c r="H29" s="491">
        <f t="shared" si="18"/>
        <v>856310.79293638223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6044320.320570996</v>
      </c>
      <c r="E30" s="522">
        <f t="shared" si="15"/>
        <v>204734</v>
      </c>
      <c r="F30" s="523">
        <f t="shared" si="16"/>
        <v>5839586.320570996</v>
      </c>
      <c r="G30" s="524">
        <f t="shared" si="17"/>
        <v>834608.05841162603</v>
      </c>
      <c r="H30" s="491">
        <f t="shared" si="18"/>
        <v>834608.05841162603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5839586.320570996</v>
      </c>
      <c r="E31" s="522">
        <f t="shared" si="15"/>
        <v>204734</v>
      </c>
      <c r="F31" s="523">
        <f t="shared" si="16"/>
        <v>5634852.320570996</v>
      </c>
      <c r="G31" s="524">
        <f t="shared" si="17"/>
        <v>812905.32388686982</v>
      </c>
      <c r="H31" s="491">
        <f t="shared" si="18"/>
        <v>812905.32388686982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5634852.320570996</v>
      </c>
      <c r="E32" s="522">
        <f t="shared" si="15"/>
        <v>204734</v>
      </c>
      <c r="F32" s="523">
        <f t="shared" si="16"/>
        <v>5430118.320570996</v>
      </c>
      <c r="G32" s="524">
        <f t="shared" si="17"/>
        <v>791202.58936211362</v>
      </c>
      <c r="H32" s="491">
        <f t="shared" si="18"/>
        <v>791202.58936211362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5430118.320570996</v>
      </c>
      <c r="E33" s="522">
        <f t="shared" si="15"/>
        <v>204734</v>
      </c>
      <c r="F33" s="523">
        <f t="shared" si="16"/>
        <v>5225384.320570996</v>
      </c>
      <c r="G33" s="524">
        <f t="shared" si="17"/>
        <v>769499.85483735753</v>
      </c>
      <c r="H33" s="491">
        <f t="shared" si="18"/>
        <v>769499.85483735753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5225384.320570996</v>
      </c>
      <c r="E34" s="522">
        <f t="shared" si="15"/>
        <v>204734</v>
      </c>
      <c r="F34" s="523">
        <f t="shared" si="16"/>
        <v>5020650.320570996</v>
      </c>
      <c r="G34" s="524">
        <f t="shared" si="17"/>
        <v>747797.12031260133</v>
      </c>
      <c r="H34" s="491">
        <f t="shared" si="18"/>
        <v>747797.12031260133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5020650.320570996</v>
      </c>
      <c r="E35" s="522">
        <f t="shared" si="15"/>
        <v>204734</v>
      </c>
      <c r="F35" s="523">
        <f t="shared" si="16"/>
        <v>4815916.320570996</v>
      </c>
      <c r="G35" s="524">
        <f t="shared" si="17"/>
        <v>726094.38578784512</v>
      </c>
      <c r="H35" s="491">
        <f t="shared" si="18"/>
        <v>726094.38578784512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4815916.320570996</v>
      </c>
      <c r="E36" s="522">
        <f t="shared" si="15"/>
        <v>204734</v>
      </c>
      <c r="F36" s="523">
        <f t="shared" si="16"/>
        <v>4611182.320570996</v>
      </c>
      <c r="G36" s="524">
        <f t="shared" si="17"/>
        <v>704391.65126308892</v>
      </c>
      <c r="H36" s="491">
        <f t="shared" si="18"/>
        <v>704391.65126308892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4611182.320570996</v>
      </c>
      <c r="E37" s="522">
        <f t="shared" si="15"/>
        <v>204734</v>
      </c>
      <c r="F37" s="523">
        <f t="shared" si="16"/>
        <v>4406448.320570996</v>
      </c>
      <c r="G37" s="524">
        <f t="shared" si="17"/>
        <v>682688.91673833271</v>
      </c>
      <c r="H37" s="491">
        <f t="shared" si="18"/>
        <v>682688.91673833271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4406448.320570996</v>
      </c>
      <c r="E38" s="522">
        <f t="shared" si="15"/>
        <v>204734</v>
      </c>
      <c r="F38" s="523">
        <f t="shared" si="16"/>
        <v>4201714.320570996</v>
      </c>
      <c r="G38" s="524">
        <f t="shared" si="17"/>
        <v>660986.18221357651</v>
      </c>
      <c r="H38" s="491">
        <f t="shared" si="18"/>
        <v>660986.18221357651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4201714.320570996</v>
      </c>
      <c r="E39" s="522">
        <f t="shared" si="15"/>
        <v>204734</v>
      </c>
      <c r="F39" s="523">
        <f t="shared" si="16"/>
        <v>3996980.320570996</v>
      </c>
      <c r="G39" s="524">
        <f t="shared" si="17"/>
        <v>639283.44768882031</v>
      </c>
      <c r="H39" s="491">
        <f t="shared" si="18"/>
        <v>639283.44768882031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3996980.320570996</v>
      </c>
      <c r="E40" s="522">
        <f t="shared" si="15"/>
        <v>204734</v>
      </c>
      <c r="F40" s="523">
        <f t="shared" si="16"/>
        <v>3792246.320570996</v>
      </c>
      <c r="G40" s="524">
        <f t="shared" si="17"/>
        <v>617580.7131640641</v>
      </c>
      <c r="H40" s="491">
        <f t="shared" si="18"/>
        <v>617580.7131640641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3792246.320570996</v>
      </c>
      <c r="E41" s="522">
        <f t="shared" si="15"/>
        <v>204734</v>
      </c>
      <c r="F41" s="523">
        <f t="shared" si="16"/>
        <v>3587512.320570996</v>
      </c>
      <c r="G41" s="524">
        <f t="shared" si="17"/>
        <v>595877.9786393079</v>
      </c>
      <c r="H41" s="491">
        <f t="shared" si="18"/>
        <v>595877.9786393079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3587512.320570996</v>
      </c>
      <c r="E42" s="522">
        <f t="shared" si="15"/>
        <v>204734</v>
      </c>
      <c r="F42" s="523">
        <f t="shared" si="16"/>
        <v>3382778.320570996</v>
      </c>
      <c r="G42" s="524">
        <f t="shared" si="17"/>
        <v>574175.24411455169</v>
      </c>
      <c r="H42" s="491">
        <f t="shared" si="18"/>
        <v>574175.24411455169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3382778.320570996</v>
      </c>
      <c r="E43" s="522">
        <f t="shared" si="15"/>
        <v>204734</v>
      </c>
      <c r="F43" s="523">
        <f t="shared" si="16"/>
        <v>3178044.320570996</v>
      </c>
      <c r="G43" s="524">
        <f t="shared" si="17"/>
        <v>552472.50958979549</v>
      </c>
      <c r="H43" s="491">
        <f t="shared" si="18"/>
        <v>552472.50958979549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3178044.320570996</v>
      </c>
      <c r="E44" s="522">
        <f t="shared" si="15"/>
        <v>204734</v>
      </c>
      <c r="F44" s="523">
        <f t="shared" si="16"/>
        <v>2973310.320570996</v>
      </c>
      <c r="G44" s="524">
        <f t="shared" si="17"/>
        <v>530769.7750650394</v>
      </c>
      <c r="H44" s="491">
        <f t="shared" si="18"/>
        <v>530769.7750650394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2973310.320570996</v>
      </c>
      <c r="E45" s="522">
        <f t="shared" si="15"/>
        <v>204734</v>
      </c>
      <c r="F45" s="523">
        <f t="shared" si="16"/>
        <v>2768576.320570996</v>
      </c>
      <c r="G45" s="524">
        <f t="shared" si="17"/>
        <v>509067.0405402832</v>
      </c>
      <c r="H45" s="491">
        <f t="shared" si="18"/>
        <v>509067.0405402832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2768576.320570996</v>
      </c>
      <c r="E46" s="522">
        <f t="shared" si="15"/>
        <v>204734</v>
      </c>
      <c r="F46" s="523">
        <f t="shared" si="16"/>
        <v>2563842.320570996</v>
      </c>
      <c r="G46" s="524">
        <f t="shared" si="17"/>
        <v>487364.30601552699</v>
      </c>
      <c r="H46" s="491">
        <f t="shared" si="18"/>
        <v>487364.30601552699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2563842.320570996</v>
      </c>
      <c r="E47" s="522">
        <f t="shared" si="15"/>
        <v>204734</v>
      </c>
      <c r="F47" s="523">
        <f t="shared" si="16"/>
        <v>2359108.320570996</v>
      </c>
      <c r="G47" s="524">
        <f t="shared" si="17"/>
        <v>465661.57149077079</v>
      </c>
      <c r="H47" s="491">
        <f t="shared" si="18"/>
        <v>465661.57149077079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2359108.320570996</v>
      </c>
      <c r="E48" s="522">
        <f t="shared" si="15"/>
        <v>204734</v>
      </c>
      <c r="F48" s="523">
        <f t="shared" si="16"/>
        <v>2154374.320570996</v>
      </c>
      <c r="G48" s="524">
        <f t="shared" si="17"/>
        <v>443958.83696601458</v>
      </c>
      <c r="H48" s="491">
        <f t="shared" si="18"/>
        <v>443958.83696601458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2154374.320570996</v>
      </c>
      <c r="E49" s="522">
        <f t="shared" si="15"/>
        <v>204734</v>
      </c>
      <c r="F49" s="523">
        <f t="shared" si="16"/>
        <v>1949640.320570996</v>
      </c>
      <c r="G49" s="524">
        <f t="shared" si="17"/>
        <v>422256.10244125838</v>
      </c>
      <c r="H49" s="491">
        <f t="shared" si="18"/>
        <v>422256.10244125838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1949640.320570996</v>
      </c>
      <c r="E50" s="522">
        <f t="shared" si="15"/>
        <v>204734</v>
      </c>
      <c r="F50" s="523">
        <f t="shared" si="16"/>
        <v>1744906.320570996</v>
      </c>
      <c r="G50" s="524">
        <f t="shared" si="17"/>
        <v>400553.36791650223</v>
      </c>
      <c r="H50" s="491">
        <f t="shared" si="18"/>
        <v>400553.36791650223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1744906.320570996</v>
      </c>
      <c r="E51" s="522">
        <f t="shared" si="15"/>
        <v>204734</v>
      </c>
      <c r="F51" s="523">
        <f t="shared" si="16"/>
        <v>1540172.320570996</v>
      </c>
      <c r="G51" s="524">
        <f t="shared" si="17"/>
        <v>378850.63339174603</v>
      </c>
      <c r="H51" s="491">
        <f t="shared" si="18"/>
        <v>378850.63339174603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1540172.320570996</v>
      </c>
      <c r="E52" s="522">
        <f t="shared" si="15"/>
        <v>204734</v>
      </c>
      <c r="F52" s="523">
        <f t="shared" si="16"/>
        <v>1335438.320570996</v>
      </c>
      <c r="G52" s="524">
        <f t="shared" si="17"/>
        <v>357147.89886698988</v>
      </c>
      <c r="H52" s="491">
        <f t="shared" si="18"/>
        <v>357147.89886698988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1335438.320570996</v>
      </c>
      <c r="E53" s="522">
        <f t="shared" si="15"/>
        <v>204734</v>
      </c>
      <c r="F53" s="523">
        <f t="shared" si="16"/>
        <v>1130704.320570996</v>
      </c>
      <c r="G53" s="524">
        <f t="shared" ref="G53:G72" si="20">+I$12*((D53+F53)/2)+E53</f>
        <v>335445.16434223368</v>
      </c>
      <c r="H53" s="491">
        <f t="shared" ref="H53:H72" si="21">+I$13*((D53+F53)/2)+E53</f>
        <v>335445.16434223368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1130704.320570996</v>
      </c>
      <c r="E54" s="522">
        <f t="shared" si="15"/>
        <v>204734</v>
      </c>
      <c r="F54" s="523">
        <f t="shared" si="16"/>
        <v>925970.32057099603</v>
      </c>
      <c r="G54" s="524">
        <f t="shared" si="20"/>
        <v>313742.42981747747</v>
      </c>
      <c r="H54" s="491">
        <f t="shared" si="21"/>
        <v>313742.42981747747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925970.32057099603</v>
      </c>
      <c r="E55" s="522">
        <f t="shared" si="15"/>
        <v>204734</v>
      </c>
      <c r="F55" s="523">
        <f t="shared" si="16"/>
        <v>721236.32057099603</v>
      </c>
      <c r="G55" s="524">
        <f t="shared" si="20"/>
        <v>292039.69529272127</v>
      </c>
      <c r="H55" s="491">
        <f t="shared" si="21"/>
        <v>292039.69529272127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721236.32057099603</v>
      </c>
      <c r="E56" s="522">
        <f t="shared" si="15"/>
        <v>204734</v>
      </c>
      <c r="F56" s="523">
        <f t="shared" si="16"/>
        <v>516502.32057099603</v>
      </c>
      <c r="G56" s="524">
        <f t="shared" si="20"/>
        <v>270336.96076796507</v>
      </c>
      <c r="H56" s="491">
        <f t="shared" si="21"/>
        <v>270336.96076796507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516502.32057099603</v>
      </c>
      <c r="E57" s="522">
        <f t="shared" si="15"/>
        <v>204734</v>
      </c>
      <c r="F57" s="523">
        <f t="shared" si="16"/>
        <v>311768.32057099603</v>
      </c>
      <c r="G57" s="524">
        <f t="shared" si="20"/>
        <v>248634.22624320889</v>
      </c>
      <c r="H57" s="491">
        <f t="shared" si="21"/>
        <v>248634.22624320889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311768.32057099603</v>
      </c>
      <c r="E58" s="522">
        <f t="shared" si="15"/>
        <v>204734</v>
      </c>
      <c r="F58" s="523">
        <f t="shared" si="16"/>
        <v>107034.32057099603</v>
      </c>
      <c r="G58" s="524">
        <f t="shared" si="20"/>
        <v>226931.49171845269</v>
      </c>
      <c r="H58" s="491">
        <f t="shared" si="21"/>
        <v>226931.49171845269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107034.32057099603</v>
      </c>
      <c r="E59" s="522">
        <f t="shared" si="15"/>
        <v>107034.32057099603</v>
      </c>
      <c r="F59" s="523">
        <f t="shared" si="16"/>
        <v>0</v>
      </c>
      <c r="G59" s="524">
        <f t="shared" si="20"/>
        <v>112707.38279903334</v>
      </c>
      <c r="H59" s="491">
        <f t="shared" si="21"/>
        <v>112707.38279903334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5"/>
        <v>0</v>
      </c>
      <c r="F72" s="528">
        <f t="shared" si="16"/>
        <v>0</v>
      </c>
      <c r="G72" s="530">
        <f t="shared" si="20"/>
        <v>0</v>
      </c>
      <c r="H72" s="471">
        <f t="shared" si="21"/>
        <v>0</v>
      </c>
      <c r="I72" s="53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8598828</v>
      </c>
      <c r="F73" s="375"/>
      <c r="G73" s="375">
        <f>SUM(G17:G72)</f>
        <v>29222460.857199576</v>
      </c>
      <c r="H73" s="375">
        <f>SUM(H17:H72)</f>
        <v>29222460.857199576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934465.04750491981</v>
      </c>
      <c r="N87" s="546">
        <f>IF(J92&lt;D11,0,VLOOKUP(J92,C17:O72,11))</f>
        <v>934465.04750491981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989677.76558481681</v>
      </c>
      <c r="N88" s="550">
        <f>IF(J92&lt;D11,0,VLOOKUP(J92,C99:P154,7))</f>
        <v>989677.76558481681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55212.718079896993</v>
      </c>
      <c r="N89" s="555">
        <f>+N88-N87</f>
        <v>55212.718079896993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199972.7441860465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22">H99</f>
        <v>676725.73574462067</v>
      </c>
      <c r="M99" s="519">
        <f t="shared" ref="M99:M104" si="23">IF(L99&lt;&gt;0,+H99-L99,0)</f>
        <v>0</v>
      </c>
      <c r="N99" s="518">
        <f t="shared" ref="N99:N104" si="24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22"/>
        <v>1345020.3976952727</v>
      </c>
      <c r="M100" s="519">
        <f t="shared" si="23"/>
        <v>0</v>
      </c>
      <c r="N100" s="518">
        <f t="shared" si="24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22"/>
        <v>1283844.5787456448</v>
      </c>
      <c r="M101" s="519">
        <f t="shared" si="23"/>
        <v>0</v>
      </c>
      <c r="N101" s="518">
        <f t="shared" si="24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26">+I102-H102</f>
        <v>0</v>
      </c>
      <c r="K102" s="514"/>
      <c r="L102" s="518">
        <f t="shared" si="22"/>
        <v>1213930.6577994749</v>
      </c>
      <c r="M102" s="519">
        <f t="shared" si="23"/>
        <v>0</v>
      </c>
      <c r="N102" s="518">
        <f t="shared" si="24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26"/>
        <v>0</v>
      </c>
      <c r="K103" s="514"/>
      <c r="L103" s="518">
        <f t="shared" si="22"/>
        <v>1150354.3699475904</v>
      </c>
      <c r="M103" s="519">
        <f t="shared" si="23"/>
        <v>0</v>
      </c>
      <c r="N103" s="518">
        <f t="shared" si="24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26"/>
        <v>0</v>
      </c>
      <c r="K104" s="514"/>
      <c r="L104" s="518">
        <f t="shared" si="22"/>
        <v>1005214.4856005983</v>
      </c>
      <c r="M104" s="519">
        <f t="shared" si="23"/>
        <v>0</v>
      </c>
      <c r="N104" s="518">
        <f t="shared" si="24"/>
        <v>1005214.4856005983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374">
        <f>IF(F104+SUM(E$99:E104)=D$92,F104,D$92-SUM(E$99:E104))</f>
        <v>7477611.4581949059</v>
      </c>
      <c r="E105" s="522">
        <f t="shared" ref="E105:E154" si="29">IF(+$J$96&lt;F104,$J$96,D105)</f>
        <v>199972.7441860465</v>
      </c>
      <c r="F105" s="523">
        <f t="shared" ref="F105:F154" si="30">+D105-E105</f>
        <v>7277638.7140088594</v>
      </c>
      <c r="G105" s="523">
        <f t="shared" ref="G105:G154" si="31">+(F105+D105)/2</f>
        <v>7377625.0861018822</v>
      </c>
      <c r="H105" s="526">
        <f t="shared" ref="H105:H154" si="32">+J$94*G105+E105</f>
        <v>989677.76558481681</v>
      </c>
      <c r="I105" s="577">
        <f t="shared" ref="I105:I154" si="33">+J$95*G105+E105</f>
        <v>989677.76558481681</v>
      </c>
      <c r="J105" s="514">
        <f t="shared" si="26"/>
        <v>0</v>
      </c>
      <c r="K105" s="514"/>
      <c r="L105" s="525"/>
      <c r="M105" s="514">
        <f t="shared" ref="M105:M130" si="34">IF(L105&lt;&gt;0,+H105-L105,0)</f>
        <v>0</v>
      </c>
      <c r="N105" s="525"/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7277638.7140088594</v>
      </c>
      <c r="E106" s="522">
        <f t="shared" si="29"/>
        <v>199972.7441860465</v>
      </c>
      <c r="F106" s="523">
        <f t="shared" si="30"/>
        <v>7077665.9698228128</v>
      </c>
      <c r="G106" s="523">
        <f t="shared" si="31"/>
        <v>7177652.3419158366</v>
      </c>
      <c r="H106" s="526">
        <f t="shared" si="32"/>
        <v>968272.57375362655</v>
      </c>
      <c r="I106" s="577">
        <f t="shared" si="33"/>
        <v>968272.57375362655</v>
      </c>
      <c r="J106" s="514">
        <f t="shared" si="26"/>
        <v>0</v>
      </c>
      <c r="K106" s="514"/>
      <c r="L106" s="525"/>
      <c r="M106" s="514">
        <f t="shared" si="34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7077665.9698228128</v>
      </c>
      <c r="E107" s="522">
        <f t="shared" si="29"/>
        <v>199972.7441860465</v>
      </c>
      <c r="F107" s="523">
        <f t="shared" si="30"/>
        <v>6877693.2256367663</v>
      </c>
      <c r="G107" s="523">
        <f t="shared" si="31"/>
        <v>6977679.5977297891</v>
      </c>
      <c r="H107" s="526">
        <f t="shared" si="32"/>
        <v>946867.38192243618</v>
      </c>
      <c r="I107" s="577">
        <f t="shared" si="33"/>
        <v>946867.38192243618</v>
      </c>
      <c r="J107" s="514">
        <f t="shared" si="26"/>
        <v>0</v>
      </c>
      <c r="K107" s="514"/>
      <c r="L107" s="525"/>
      <c r="M107" s="514">
        <f t="shared" si="34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6877693.2256367663</v>
      </c>
      <c r="E108" s="522">
        <f t="shared" si="29"/>
        <v>199972.7441860465</v>
      </c>
      <c r="F108" s="523">
        <f t="shared" si="30"/>
        <v>6677720.4814507198</v>
      </c>
      <c r="G108" s="523">
        <f t="shared" si="31"/>
        <v>6777706.8535437435</v>
      </c>
      <c r="H108" s="526">
        <f t="shared" si="32"/>
        <v>925462.19009124604</v>
      </c>
      <c r="I108" s="577">
        <f t="shared" si="33"/>
        <v>925462.19009124604</v>
      </c>
      <c r="J108" s="514">
        <f t="shared" si="26"/>
        <v>0</v>
      </c>
      <c r="K108" s="514"/>
      <c r="L108" s="525"/>
      <c r="M108" s="514">
        <f t="shared" si="34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6677720.4814507198</v>
      </c>
      <c r="E109" s="522">
        <f t="shared" si="29"/>
        <v>199972.7441860465</v>
      </c>
      <c r="F109" s="523">
        <f t="shared" si="30"/>
        <v>6477747.7372646732</v>
      </c>
      <c r="G109" s="523">
        <f t="shared" si="31"/>
        <v>6577734.109357696</v>
      </c>
      <c r="H109" s="526">
        <f t="shared" si="32"/>
        <v>904056.99826005555</v>
      </c>
      <c r="I109" s="577">
        <f t="shared" si="33"/>
        <v>904056.99826005555</v>
      </c>
      <c r="J109" s="514">
        <f t="shared" si="26"/>
        <v>0</v>
      </c>
      <c r="K109" s="514"/>
      <c r="L109" s="525"/>
      <c r="M109" s="514">
        <f t="shared" si="34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6477747.7372646732</v>
      </c>
      <c r="E110" s="522">
        <f t="shared" si="29"/>
        <v>199972.7441860465</v>
      </c>
      <c r="F110" s="523">
        <f t="shared" si="30"/>
        <v>6277774.9930786267</v>
      </c>
      <c r="G110" s="523">
        <f t="shared" si="31"/>
        <v>6377761.3651716504</v>
      </c>
      <c r="H110" s="526">
        <f t="shared" si="32"/>
        <v>882651.80642886541</v>
      </c>
      <c r="I110" s="577">
        <f t="shared" si="33"/>
        <v>882651.80642886541</v>
      </c>
      <c r="J110" s="514">
        <f t="shared" si="26"/>
        <v>0</v>
      </c>
      <c r="K110" s="514"/>
      <c r="L110" s="525"/>
      <c r="M110" s="514">
        <f t="shared" si="34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6277774.9930786267</v>
      </c>
      <c r="E111" s="522">
        <f t="shared" si="29"/>
        <v>199972.7441860465</v>
      </c>
      <c r="F111" s="523">
        <f t="shared" si="30"/>
        <v>6077802.2488925802</v>
      </c>
      <c r="G111" s="523">
        <f t="shared" si="31"/>
        <v>6177788.620985603</v>
      </c>
      <c r="H111" s="526">
        <f t="shared" si="32"/>
        <v>861246.61459767492</v>
      </c>
      <c r="I111" s="577">
        <f t="shared" si="33"/>
        <v>861246.61459767492</v>
      </c>
      <c r="J111" s="514">
        <f t="shared" si="26"/>
        <v>0</v>
      </c>
      <c r="K111" s="514"/>
      <c r="L111" s="525"/>
      <c r="M111" s="514">
        <f t="shared" si="34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6077802.2488925802</v>
      </c>
      <c r="E112" s="522">
        <f t="shared" si="29"/>
        <v>199972.7441860465</v>
      </c>
      <c r="F112" s="523">
        <f t="shared" si="30"/>
        <v>5877829.5047065336</v>
      </c>
      <c r="G112" s="523">
        <f t="shared" si="31"/>
        <v>5977815.8767995574</v>
      </c>
      <c r="H112" s="526">
        <f t="shared" si="32"/>
        <v>839841.42276648479</v>
      </c>
      <c r="I112" s="577">
        <f t="shared" si="33"/>
        <v>839841.42276648479</v>
      </c>
      <c r="J112" s="514">
        <f t="shared" si="26"/>
        <v>0</v>
      </c>
      <c r="K112" s="514"/>
      <c r="L112" s="525"/>
      <c r="M112" s="514">
        <f t="shared" si="34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5877829.5047065336</v>
      </c>
      <c r="E113" s="522">
        <f t="shared" si="29"/>
        <v>199972.7441860465</v>
      </c>
      <c r="F113" s="523">
        <f t="shared" si="30"/>
        <v>5677856.7605204871</v>
      </c>
      <c r="G113" s="523">
        <f t="shared" si="31"/>
        <v>5777843.1326135099</v>
      </c>
      <c r="H113" s="526">
        <f t="shared" si="32"/>
        <v>818436.23093529441</v>
      </c>
      <c r="I113" s="577">
        <f t="shared" si="33"/>
        <v>818436.23093529441</v>
      </c>
      <c r="J113" s="514">
        <f t="shared" si="26"/>
        <v>0</v>
      </c>
      <c r="K113" s="514"/>
      <c r="L113" s="525"/>
      <c r="M113" s="514">
        <f t="shared" si="34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5677856.7605204871</v>
      </c>
      <c r="E114" s="522">
        <f t="shared" si="29"/>
        <v>199972.7441860465</v>
      </c>
      <c r="F114" s="523">
        <f t="shared" si="30"/>
        <v>5477884.0163344406</v>
      </c>
      <c r="G114" s="523">
        <f t="shared" si="31"/>
        <v>5577870.3884274643</v>
      </c>
      <c r="H114" s="526">
        <f t="shared" si="32"/>
        <v>797031.03910410416</v>
      </c>
      <c r="I114" s="577">
        <f t="shared" si="33"/>
        <v>797031.03910410416</v>
      </c>
      <c r="J114" s="514">
        <f t="shared" si="26"/>
        <v>0</v>
      </c>
      <c r="K114" s="514"/>
      <c r="L114" s="525"/>
      <c r="M114" s="514">
        <f t="shared" si="34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5477884.0163344406</v>
      </c>
      <c r="E115" s="522">
        <f t="shared" si="29"/>
        <v>199972.7441860465</v>
      </c>
      <c r="F115" s="523">
        <f t="shared" si="30"/>
        <v>5277911.272148394</v>
      </c>
      <c r="G115" s="523">
        <f t="shared" si="31"/>
        <v>5377897.6442414168</v>
      </c>
      <c r="H115" s="526">
        <f t="shared" si="32"/>
        <v>775625.84727291379</v>
      </c>
      <c r="I115" s="577">
        <f t="shared" si="33"/>
        <v>775625.84727291379</v>
      </c>
      <c r="J115" s="514">
        <f t="shared" si="26"/>
        <v>0</v>
      </c>
      <c r="K115" s="514"/>
      <c r="L115" s="525"/>
      <c r="M115" s="514">
        <f t="shared" si="34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5277911.272148394</v>
      </c>
      <c r="E116" s="522">
        <f t="shared" si="29"/>
        <v>199972.7441860465</v>
      </c>
      <c r="F116" s="523">
        <f t="shared" si="30"/>
        <v>5077938.5279623475</v>
      </c>
      <c r="G116" s="523">
        <f t="shared" si="31"/>
        <v>5177924.9000553712</v>
      </c>
      <c r="H116" s="526">
        <f t="shared" si="32"/>
        <v>754220.65544172353</v>
      </c>
      <c r="I116" s="577">
        <f t="shared" si="33"/>
        <v>754220.65544172353</v>
      </c>
      <c r="J116" s="514">
        <f t="shared" si="26"/>
        <v>0</v>
      </c>
      <c r="K116" s="514"/>
      <c r="L116" s="525"/>
      <c r="M116" s="514">
        <f t="shared" si="34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5077938.5279623475</v>
      </c>
      <c r="E117" s="522">
        <f t="shared" si="29"/>
        <v>199972.7441860465</v>
      </c>
      <c r="F117" s="523">
        <f t="shared" si="30"/>
        <v>4877965.783776301</v>
      </c>
      <c r="G117" s="523">
        <f t="shared" si="31"/>
        <v>4977952.1558693238</v>
      </c>
      <c r="H117" s="526">
        <f t="shared" si="32"/>
        <v>732815.46361053316</v>
      </c>
      <c r="I117" s="577">
        <f t="shared" si="33"/>
        <v>732815.46361053316</v>
      </c>
      <c r="J117" s="514">
        <f t="shared" si="26"/>
        <v>0</v>
      </c>
      <c r="K117" s="514"/>
      <c r="L117" s="525"/>
      <c r="M117" s="514">
        <f t="shared" si="34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4877965.783776301</v>
      </c>
      <c r="E118" s="522">
        <f t="shared" si="29"/>
        <v>199972.7441860465</v>
      </c>
      <c r="F118" s="523">
        <f t="shared" si="30"/>
        <v>4677993.0395902544</v>
      </c>
      <c r="G118" s="523">
        <f t="shared" si="31"/>
        <v>4777979.4116832782</v>
      </c>
      <c r="H118" s="526">
        <f t="shared" si="32"/>
        <v>711410.2717793429</v>
      </c>
      <c r="I118" s="577">
        <f t="shared" si="33"/>
        <v>711410.2717793429</v>
      </c>
      <c r="J118" s="514">
        <f t="shared" si="26"/>
        <v>0</v>
      </c>
      <c r="K118" s="514"/>
      <c r="L118" s="525"/>
      <c r="M118" s="514">
        <f t="shared" si="34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4677993.0395902544</v>
      </c>
      <c r="E119" s="522">
        <f t="shared" si="29"/>
        <v>199972.7441860465</v>
      </c>
      <c r="F119" s="523">
        <f t="shared" si="30"/>
        <v>4478020.2954042079</v>
      </c>
      <c r="G119" s="523">
        <f t="shared" si="31"/>
        <v>4578006.6674972307</v>
      </c>
      <c r="H119" s="526">
        <f t="shared" si="32"/>
        <v>690005.07994815253</v>
      </c>
      <c r="I119" s="577">
        <f t="shared" si="33"/>
        <v>690005.07994815253</v>
      </c>
      <c r="J119" s="514">
        <f t="shared" si="26"/>
        <v>0</v>
      </c>
      <c r="K119" s="514"/>
      <c r="L119" s="525"/>
      <c r="M119" s="514">
        <f t="shared" si="34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4478020.2954042079</v>
      </c>
      <c r="E120" s="522">
        <f t="shared" si="29"/>
        <v>199972.7441860465</v>
      </c>
      <c r="F120" s="523">
        <f t="shared" si="30"/>
        <v>4278047.5512181614</v>
      </c>
      <c r="G120" s="523">
        <f t="shared" si="31"/>
        <v>4378033.9233111851</v>
      </c>
      <c r="H120" s="526">
        <f t="shared" si="32"/>
        <v>668599.88811696228</v>
      </c>
      <c r="I120" s="577">
        <f t="shared" si="33"/>
        <v>668599.88811696228</v>
      </c>
      <c r="J120" s="514">
        <f t="shared" si="26"/>
        <v>0</v>
      </c>
      <c r="K120" s="514"/>
      <c r="L120" s="525"/>
      <c r="M120" s="514">
        <f t="shared" si="34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4278047.5512181614</v>
      </c>
      <c r="E121" s="522">
        <f t="shared" si="29"/>
        <v>199972.7441860465</v>
      </c>
      <c r="F121" s="523">
        <f t="shared" si="30"/>
        <v>4078074.8070321148</v>
      </c>
      <c r="G121" s="523">
        <f t="shared" si="31"/>
        <v>4178061.1791251381</v>
      </c>
      <c r="H121" s="526">
        <f t="shared" si="32"/>
        <v>647194.6962857719</v>
      </c>
      <c r="I121" s="577">
        <f t="shared" si="33"/>
        <v>647194.6962857719</v>
      </c>
      <c r="J121" s="514">
        <f t="shared" si="26"/>
        <v>0</v>
      </c>
      <c r="K121" s="514"/>
      <c r="L121" s="525"/>
      <c r="M121" s="514">
        <f t="shared" si="34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4078074.8070321148</v>
      </c>
      <c r="E122" s="522">
        <f t="shared" si="29"/>
        <v>199972.7441860465</v>
      </c>
      <c r="F122" s="523">
        <f t="shared" si="30"/>
        <v>3878102.0628460683</v>
      </c>
      <c r="G122" s="523">
        <f t="shared" si="31"/>
        <v>3978088.4349390916</v>
      </c>
      <c r="H122" s="526">
        <f t="shared" si="32"/>
        <v>625789.50445458165</v>
      </c>
      <c r="I122" s="577">
        <f t="shared" si="33"/>
        <v>625789.50445458165</v>
      </c>
      <c r="J122" s="514">
        <f t="shared" si="26"/>
        <v>0</v>
      </c>
      <c r="K122" s="514"/>
      <c r="L122" s="525"/>
      <c r="M122" s="514">
        <f t="shared" si="34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3878102.0628460683</v>
      </c>
      <c r="E123" s="522">
        <f t="shared" si="29"/>
        <v>199972.7441860465</v>
      </c>
      <c r="F123" s="523">
        <f t="shared" si="30"/>
        <v>3678129.3186600218</v>
      </c>
      <c r="G123" s="523">
        <f t="shared" si="31"/>
        <v>3778115.690753045</v>
      </c>
      <c r="H123" s="526">
        <f t="shared" si="32"/>
        <v>604384.31262339128</v>
      </c>
      <c r="I123" s="577">
        <f t="shared" si="33"/>
        <v>604384.31262339128</v>
      </c>
      <c r="J123" s="514">
        <f t="shared" si="26"/>
        <v>0</v>
      </c>
      <c r="K123" s="514"/>
      <c r="L123" s="525"/>
      <c r="M123" s="514">
        <f t="shared" si="34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3678129.3186600218</v>
      </c>
      <c r="E124" s="522">
        <f t="shared" si="29"/>
        <v>199972.7441860465</v>
      </c>
      <c r="F124" s="523">
        <f t="shared" si="30"/>
        <v>3478156.5744739752</v>
      </c>
      <c r="G124" s="523">
        <f t="shared" si="31"/>
        <v>3578142.9465669985</v>
      </c>
      <c r="H124" s="526">
        <f t="shared" si="32"/>
        <v>582979.12079220102</v>
      </c>
      <c r="I124" s="577">
        <f t="shared" si="33"/>
        <v>582979.12079220102</v>
      </c>
      <c r="J124" s="514">
        <f t="shared" si="26"/>
        <v>0</v>
      </c>
      <c r="K124" s="514"/>
      <c r="L124" s="525"/>
      <c r="M124" s="514">
        <f t="shared" si="34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3478156.5744739752</v>
      </c>
      <c r="E125" s="522">
        <f t="shared" si="29"/>
        <v>199972.7441860465</v>
      </c>
      <c r="F125" s="523">
        <f t="shared" si="30"/>
        <v>3278183.8302879287</v>
      </c>
      <c r="G125" s="523">
        <f t="shared" si="31"/>
        <v>3378170.202380952</v>
      </c>
      <c r="H125" s="526">
        <f t="shared" si="32"/>
        <v>561573.92896101065</v>
      </c>
      <c r="I125" s="577">
        <f t="shared" si="33"/>
        <v>561573.92896101065</v>
      </c>
      <c r="J125" s="514">
        <f t="shared" si="26"/>
        <v>0</v>
      </c>
      <c r="K125" s="514"/>
      <c r="L125" s="525"/>
      <c r="M125" s="514">
        <f t="shared" si="34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3278183.8302879287</v>
      </c>
      <c r="E126" s="522">
        <f t="shared" si="29"/>
        <v>199972.7441860465</v>
      </c>
      <c r="F126" s="523">
        <f t="shared" si="30"/>
        <v>3078211.0861018822</v>
      </c>
      <c r="G126" s="523">
        <f t="shared" si="31"/>
        <v>3178197.4581949054</v>
      </c>
      <c r="H126" s="526">
        <f t="shared" si="32"/>
        <v>540168.73712982039</v>
      </c>
      <c r="I126" s="577">
        <f t="shared" si="33"/>
        <v>540168.73712982039</v>
      </c>
      <c r="J126" s="514">
        <f t="shared" si="26"/>
        <v>0</v>
      </c>
      <c r="K126" s="514"/>
      <c r="L126" s="525"/>
      <c r="M126" s="514">
        <f t="shared" si="34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3078211.0861018822</v>
      </c>
      <c r="E127" s="522">
        <f t="shared" si="29"/>
        <v>199972.7441860465</v>
      </c>
      <c r="F127" s="523">
        <f t="shared" si="30"/>
        <v>2878238.3419158356</v>
      </c>
      <c r="G127" s="523">
        <f t="shared" si="31"/>
        <v>2978224.7140088589</v>
      </c>
      <c r="H127" s="526">
        <f t="shared" si="32"/>
        <v>518763.54529863014</v>
      </c>
      <c r="I127" s="577">
        <f t="shared" si="33"/>
        <v>518763.54529863014</v>
      </c>
      <c r="J127" s="514">
        <f t="shared" si="26"/>
        <v>0</v>
      </c>
      <c r="K127" s="514"/>
      <c r="L127" s="525"/>
      <c r="M127" s="514">
        <f t="shared" si="34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2878238.3419158356</v>
      </c>
      <c r="E128" s="522">
        <f t="shared" si="29"/>
        <v>199972.7441860465</v>
      </c>
      <c r="F128" s="523">
        <f t="shared" si="30"/>
        <v>2678265.5977297891</v>
      </c>
      <c r="G128" s="523">
        <f t="shared" si="31"/>
        <v>2778251.9698228124</v>
      </c>
      <c r="H128" s="526">
        <f t="shared" si="32"/>
        <v>497358.35346743977</v>
      </c>
      <c r="I128" s="577">
        <f t="shared" si="33"/>
        <v>497358.35346743977</v>
      </c>
      <c r="J128" s="514">
        <f t="shared" si="26"/>
        <v>0</v>
      </c>
      <c r="K128" s="514"/>
      <c r="L128" s="525"/>
      <c r="M128" s="514">
        <f t="shared" si="34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2678265.5977297891</v>
      </c>
      <c r="E129" s="522">
        <f t="shared" si="29"/>
        <v>199972.7441860465</v>
      </c>
      <c r="F129" s="523">
        <f t="shared" si="30"/>
        <v>2478292.8535437426</v>
      </c>
      <c r="G129" s="523">
        <f t="shared" si="31"/>
        <v>2578279.2256367658</v>
      </c>
      <c r="H129" s="526">
        <f t="shared" si="32"/>
        <v>475953.16163624951</v>
      </c>
      <c r="I129" s="577">
        <f t="shared" si="33"/>
        <v>475953.16163624951</v>
      </c>
      <c r="J129" s="514">
        <f t="shared" si="26"/>
        <v>0</v>
      </c>
      <c r="K129" s="514"/>
      <c r="L129" s="525"/>
      <c r="M129" s="514">
        <f t="shared" si="34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2478292.8535437426</v>
      </c>
      <c r="E130" s="522">
        <f t="shared" si="29"/>
        <v>199972.7441860465</v>
      </c>
      <c r="F130" s="523">
        <f t="shared" si="30"/>
        <v>2278320.109357696</v>
      </c>
      <c r="G130" s="523">
        <f t="shared" si="31"/>
        <v>2378306.4814507193</v>
      </c>
      <c r="H130" s="526">
        <f t="shared" si="32"/>
        <v>454547.96980505914</v>
      </c>
      <c r="I130" s="577">
        <f t="shared" si="33"/>
        <v>454547.96980505914</v>
      </c>
      <c r="J130" s="514">
        <f t="shared" si="26"/>
        <v>0</v>
      </c>
      <c r="K130" s="514"/>
      <c r="L130" s="525"/>
      <c r="M130" s="514">
        <f t="shared" si="34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2278320.109357696</v>
      </c>
      <c r="E131" s="522">
        <f t="shared" si="29"/>
        <v>199972.7441860465</v>
      </c>
      <c r="F131" s="523">
        <f t="shared" si="30"/>
        <v>2078347.3651716495</v>
      </c>
      <c r="G131" s="523">
        <f t="shared" si="31"/>
        <v>2178333.7372646728</v>
      </c>
      <c r="H131" s="526">
        <f t="shared" si="32"/>
        <v>433142.77797386888</v>
      </c>
      <c r="I131" s="577">
        <f t="shared" si="33"/>
        <v>433142.77797386888</v>
      </c>
      <c r="J131" s="514">
        <f t="shared" si="26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2078347.3651716495</v>
      </c>
      <c r="E132" s="522">
        <f t="shared" si="29"/>
        <v>199972.7441860465</v>
      </c>
      <c r="F132" s="523">
        <f t="shared" si="30"/>
        <v>1878374.620985603</v>
      </c>
      <c r="G132" s="523">
        <f t="shared" si="31"/>
        <v>1978360.9930786262</v>
      </c>
      <c r="H132" s="526">
        <f t="shared" si="32"/>
        <v>411737.58614267851</v>
      </c>
      <c r="I132" s="577">
        <f t="shared" si="33"/>
        <v>411737.58614267851</v>
      </c>
      <c r="J132" s="514">
        <f t="shared" si="26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1878374.620985603</v>
      </c>
      <c r="E133" s="522">
        <f t="shared" si="29"/>
        <v>199972.7441860465</v>
      </c>
      <c r="F133" s="523">
        <f t="shared" si="30"/>
        <v>1678401.8767995564</v>
      </c>
      <c r="G133" s="523">
        <f t="shared" si="31"/>
        <v>1778388.2488925797</v>
      </c>
      <c r="H133" s="526">
        <f t="shared" si="32"/>
        <v>390332.39431148826</v>
      </c>
      <c r="I133" s="577">
        <f t="shared" si="33"/>
        <v>390332.39431148826</v>
      </c>
      <c r="J133" s="514">
        <f t="shared" si="26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1678401.8767995564</v>
      </c>
      <c r="E134" s="522">
        <f t="shared" si="29"/>
        <v>199972.7441860465</v>
      </c>
      <c r="F134" s="523">
        <f t="shared" si="30"/>
        <v>1478429.1326135099</v>
      </c>
      <c r="G134" s="523">
        <f t="shared" si="31"/>
        <v>1578415.5047065332</v>
      </c>
      <c r="H134" s="526">
        <f t="shared" si="32"/>
        <v>368927.20248029794</v>
      </c>
      <c r="I134" s="577">
        <f t="shared" si="33"/>
        <v>368927.20248029794</v>
      </c>
      <c r="J134" s="514">
        <f t="shared" si="26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1478429.1326135099</v>
      </c>
      <c r="E135" s="522">
        <f t="shared" si="29"/>
        <v>199972.7441860465</v>
      </c>
      <c r="F135" s="523">
        <f t="shared" si="30"/>
        <v>1278456.3884274634</v>
      </c>
      <c r="G135" s="523">
        <f t="shared" si="31"/>
        <v>1378442.7605204866</v>
      </c>
      <c r="H135" s="526">
        <f t="shared" si="32"/>
        <v>347522.01064910763</v>
      </c>
      <c r="I135" s="577">
        <f t="shared" si="33"/>
        <v>347522.01064910763</v>
      </c>
      <c r="J135" s="514">
        <f t="shared" si="26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1278456.3884274634</v>
      </c>
      <c r="E136" s="522">
        <f t="shared" si="29"/>
        <v>199972.7441860465</v>
      </c>
      <c r="F136" s="523">
        <f t="shared" si="30"/>
        <v>1078483.6442414168</v>
      </c>
      <c r="G136" s="523">
        <f t="shared" si="31"/>
        <v>1178470.0163344401</v>
      </c>
      <c r="H136" s="526">
        <f t="shared" si="32"/>
        <v>326116.81881791732</v>
      </c>
      <c r="I136" s="577">
        <f t="shared" si="33"/>
        <v>326116.81881791732</v>
      </c>
      <c r="J136" s="514">
        <f t="shared" si="26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1078483.6442414168</v>
      </c>
      <c r="E137" s="522">
        <f t="shared" si="29"/>
        <v>199972.7441860465</v>
      </c>
      <c r="F137" s="523">
        <f t="shared" si="30"/>
        <v>878510.90005537029</v>
      </c>
      <c r="G137" s="523">
        <f t="shared" si="31"/>
        <v>978497.27214839356</v>
      </c>
      <c r="H137" s="526">
        <f t="shared" si="32"/>
        <v>304711.626986727</v>
      </c>
      <c r="I137" s="577">
        <f t="shared" si="33"/>
        <v>304711.626986727</v>
      </c>
      <c r="J137" s="514">
        <f t="shared" si="26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878510.90005537029</v>
      </c>
      <c r="E138" s="522">
        <f t="shared" si="29"/>
        <v>199972.7441860465</v>
      </c>
      <c r="F138" s="523">
        <f t="shared" si="30"/>
        <v>678538.15586932376</v>
      </c>
      <c r="G138" s="523">
        <f t="shared" si="31"/>
        <v>778524.52796234703</v>
      </c>
      <c r="H138" s="526">
        <f t="shared" si="32"/>
        <v>283306.43515553669</v>
      </c>
      <c r="I138" s="577">
        <f t="shared" si="33"/>
        <v>283306.43515553669</v>
      </c>
      <c r="J138" s="514">
        <f t="shared" si="26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678538.15586932376</v>
      </c>
      <c r="E139" s="522">
        <f t="shared" si="29"/>
        <v>199972.7441860465</v>
      </c>
      <c r="F139" s="523">
        <f t="shared" si="30"/>
        <v>478565.41168327723</v>
      </c>
      <c r="G139" s="523">
        <f t="shared" si="31"/>
        <v>578551.78377630049</v>
      </c>
      <c r="H139" s="526">
        <f t="shared" si="32"/>
        <v>261901.2433243464</v>
      </c>
      <c r="I139" s="577">
        <f t="shared" si="33"/>
        <v>261901.2433243464</v>
      </c>
      <c r="J139" s="514">
        <f t="shared" si="26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478565.41168327723</v>
      </c>
      <c r="E140" s="522">
        <f t="shared" si="29"/>
        <v>199972.7441860465</v>
      </c>
      <c r="F140" s="523">
        <f t="shared" si="30"/>
        <v>278592.66749723069</v>
      </c>
      <c r="G140" s="523">
        <f t="shared" si="31"/>
        <v>378579.03959025396</v>
      </c>
      <c r="H140" s="526">
        <f t="shared" si="32"/>
        <v>240496.05149315609</v>
      </c>
      <c r="I140" s="577">
        <f t="shared" si="33"/>
        <v>240496.05149315609</v>
      </c>
      <c r="J140" s="514">
        <f t="shared" si="26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278592.66749723069</v>
      </c>
      <c r="E141" s="522">
        <f t="shared" si="29"/>
        <v>199972.7441860465</v>
      </c>
      <c r="F141" s="523">
        <f t="shared" si="30"/>
        <v>78619.92331118419</v>
      </c>
      <c r="G141" s="523">
        <f t="shared" si="31"/>
        <v>178606.29540420743</v>
      </c>
      <c r="H141" s="526">
        <f t="shared" si="32"/>
        <v>219090.85966196578</v>
      </c>
      <c r="I141" s="577">
        <f t="shared" si="33"/>
        <v>219090.85966196578</v>
      </c>
      <c r="J141" s="514">
        <f t="shared" si="26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78619.92331118419</v>
      </c>
      <c r="E142" s="522">
        <f t="shared" si="29"/>
        <v>78619.92331118419</v>
      </c>
      <c r="F142" s="523">
        <f t="shared" si="30"/>
        <v>0</v>
      </c>
      <c r="G142" s="523">
        <f t="shared" si="31"/>
        <v>39309.961655592095</v>
      </c>
      <c r="H142" s="526">
        <f t="shared" si="32"/>
        <v>82827.683091346262</v>
      </c>
      <c r="I142" s="577">
        <f t="shared" si="33"/>
        <v>82827.683091346262</v>
      </c>
      <c r="J142" s="514">
        <f t="shared" si="26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29"/>
        <v>0</v>
      </c>
      <c r="F143" s="523">
        <f t="shared" si="30"/>
        <v>0</v>
      </c>
      <c r="G143" s="523">
        <f t="shared" si="31"/>
        <v>0</v>
      </c>
      <c r="H143" s="526">
        <f t="shared" si="32"/>
        <v>0</v>
      </c>
      <c r="I143" s="577">
        <f t="shared" si="33"/>
        <v>0</v>
      </c>
      <c r="J143" s="514">
        <f t="shared" si="26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29"/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26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29"/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26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29"/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26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29"/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26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29"/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26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29"/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26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6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6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6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6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6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  <c r="Q154" s="269"/>
    </row>
    <row r="155" spans="2:17" ht="12.5">
      <c r="C155" s="374" t="s">
        <v>78</v>
      </c>
      <c r="D155" s="375"/>
      <c r="E155" s="375">
        <f>SUM(E99:E154)</f>
        <v>8598828</v>
      </c>
      <c r="F155" s="375"/>
      <c r="G155" s="375"/>
      <c r="H155" s="375">
        <f>SUM(H99:H154)</f>
        <v>29120137.475690026</v>
      </c>
      <c r="I155" s="375">
        <f>SUM(I99:I154)</f>
        <v>29120137.475690026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view="pageBreakPreview" zoomScale="75" zoomScaleNormal="100" zoomScaleSheetLayoutView="75" workbookViewId="0">
      <selection activeCell="A14" sqref="A1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476963.32038080104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476963.32038080104</v>
      </c>
      <c r="O6" s="269"/>
      <c r="P6" s="269"/>
    </row>
    <row r="7" spans="1:17" ht="13.5" thickBot="1">
      <c r="C7" s="467" t="s">
        <v>48</v>
      </c>
      <c r="D7" s="624" t="s">
        <v>296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298</v>
      </c>
      <c r="E9" s="666" t="s">
        <v>496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103448.80952380953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535081.02256269893</v>
      </c>
      <c r="H22" s="610">
        <v>535081.02256269893</v>
      </c>
      <c r="I22" s="511">
        <f t="shared" si="6"/>
        <v>0</v>
      </c>
      <c r="J22" s="511"/>
      <c r="K22" s="518">
        <f t="shared" si="0"/>
        <v>535081.02256269893</v>
      </c>
      <c r="L22" s="519">
        <f t="shared" si="1"/>
        <v>0</v>
      </c>
      <c r="M22" s="518">
        <f t="shared" si="2"/>
        <v>535081.02256269893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101043.02325581395</v>
      </c>
      <c r="F23" s="626">
        <v>3681267.0736974315</v>
      </c>
      <c r="G23" s="609">
        <v>472563.74534296617</v>
      </c>
      <c r="H23" s="610">
        <v>472563.74534296617</v>
      </c>
      <c r="I23" s="511">
        <f t="shared" si="6"/>
        <v>0</v>
      </c>
      <c r="J23" s="511"/>
      <c r="K23" s="518">
        <f t="shared" ref="K23" si="7">G23</f>
        <v>472563.74534296617</v>
      </c>
      <c r="L23" s="519">
        <f t="shared" ref="L23" si="8">IF(K23&lt;&gt;0,+G23-K23,0)</f>
        <v>0</v>
      </c>
      <c r="M23" s="518">
        <f t="shared" ref="M23" si="9">H23</f>
        <v>472563.74534296617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>IU</v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566478.63038117217</v>
      </c>
      <c r="H24" s="610">
        <v>566478.63038117217</v>
      </c>
      <c r="I24" s="511">
        <f t="shared" si="6"/>
        <v>0</v>
      </c>
      <c r="J24" s="511"/>
      <c r="K24" s="518">
        <f t="shared" ref="K24" si="12">G24</f>
        <v>566478.63038117217</v>
      </c>
      <c r="L24" s="519">
        <f t="shared" ref="L24" si="13">IF(K24&lt;&gt;0,+G24-K24,0)</f>
        <v>0</v>
      </c>
      <c r="M24" s="518">
        <f t="shared" ref="M24" si="14">H24</f>
        <v>566478.63038117217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523">
        <f>IF(F24+SUM(E$17:E24)=D$10,F24,D$10-SUM(E$17:E24))</f>
        <v>3575295.1224779193</v>
      </c>
      <c r="E25" s="522">
        <f t="shared" ref="E25:E72" si="15">IF(+$I$14&lt;F24,$I$14,D25)</f>
        <v>103448.80952380953</v>
      </c>
      <c r="F25" s="523">
        <f t="shared" ref="F25:F72" si="16">+D25-E25</f>
        <v>3471846.3129541096</v>
      </c>
      <c r="G25" s="524">
        <f t="shared" ref="G25:G52" si="17">+I$12*((D25+F25)/2)+E25</f>
        <v>476963.32038080104</v>
      </c>
      <c r="H25" s="491">
        <f t="shared" ref="H25:H52" si="18">+I$13*((D25+F25)/2)+E25</f>
        <v>476963.32038080104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3471846.3129541096</v>
      </c>
      <c r="E26" s="522">
        <f t="shared" si="15"/>
        <v>103448.80952380953</v>
      </c>
      <c r="F26" s="523">
        <f t="shared" si="16"/>
        <v>3368397.5034302999</v>
      </c>
      <c r="G26" s="524">
        <f t="shared" si="17"/>
        <v>465997.27639202873</v>
      </c>
      <c r="H26" s="491">
        <f t="shared" si="18"/>
        <v>465997.27639202873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3368397.5034302999</v>
      </c>
      <c r="E27" s="522">
        <f t="shared" si="15"/>
        <v>103448.80952380953</v>
      </c>
      <c r="F27" s="523">
        <f t="shared" si="16"/>
        <v>3264948.6939064902</v>
      </c>
      <c r="G27" s="524">
        <f t="shared" si="17"/>
        <v>455031.23240325641</v>
      </c>
      <c r="H27" s="491">
        <f t="shared" si="18"/>
        <v>455031.23240325641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3264948.6939064902</v>
      </c>
      <c r="E28" s="522">
        <f t="shared" si="15"/>
        <v>103448.80952380953</v>
      </c>
      <c r="F28" s="523">
        <f t="shared" si="16"/>
        <v>3161499.8843826805</v>
      </c>
      <c r="G28" s="524">
        <f t="shared" si="17"/>
        <v>444065.18841448409</v>
      </c>
      <c r="H28" s="491">
        <f t="shared" si="18"/>
        <v>444065.18841448409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3161499.8843826805</v>
      </c>
      <c r="E29" s="522">
        <f t="shared" si="15"/>
        <v>103448.80952380953</v>
      </c>
      <c r="F29" s="523">
        <f t="shared" si="16"/>
        <v>3058051.0748588708</v>
      </c>
      <c r="G29" s="524">
        <f t="shared" si="17"/>
        <v>433099.14442571177</v>
      </c>
      <c r="H29" s="491">
        <f t="shared" si="18"/>
        <v>433099.14442571177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3058051.0748588708</v>
      </c>
      <c r="E30" s="522">
        <f t="shared" si="15"/>
        <v>103448.80952380953</v>
      </c>
      <c r="F30" s="523">
        <f t="shared" si="16"/>
        <v>2954602.2653350611</v>
      </c>
      <c r="G30" s="524">
        <f t="shared" si="17"/>
        <v>422133.10043693945</v>
      </c>
      <c r="H30" s="491">
        <f t="shared" si="18"/>
        <v>422133.10043693945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2954602.2653350611</v>
      </c>
      <c r="E31" s="522">
        <f t="shared" si="15"/>
        <v>103448.80952380953</v>
      </c>
      <c r="F31" s="523">
        <f t="shared" si="16"/>
        <v>2851153.4558112514</v>
      </c>
      <c r="G31" s="524">
        <f t="shared" si="17"/>
        <v>411167.05644816713</v>
      </c>
      <c r="H31" s="491">
        <f t="shared" si="18"/>
        <v>411167.05644816713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2851153.4558112514</v>
      </c>
      <c r="E32" s="522">
        <f t="shared" si="15"/>
        <v>103448.80952380953</v>
      </c>
      <c r="F32" s="523">
        <f t="shared" si="16"/>
        <v>2747704.6462874417</v>
      </c>
      <c r="G32" s="524">
        <f t="shared" si="17"/>
        <v>400201.01245939481</v>
      </c>
      <c r="H32" s="491">
        <f t="shared" si="18"/>
        <v>400201.01245939481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2747704.6462874417</v>
      </c>
      <c r="E33" s="522">
        <f t="shared" si="15"/>
        <v>103448.80952380953</v>
      </c>
      <c r="F33" s="523">
        <f t="shared" si="16"/>
        <v>2644255.836763632</v>
      </c>
      <c r="G33" s="524">
        <f t="shared" si="17"/>
        <v>389234.96847062249</v>
      </c>
      <c r="H33" s="491">
        <f t="shared" si="18"/>
        <v>389234.96847062249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2644255.836763632</v>
      </c>
      <c r="E34" s="522">
        <f t="shared" si="15"/>
        <v>103448.80952380953</v>
      </c>
      <c r="F34" s="523">
        <f t="shared" si="16"/>
        <v>2540807.0272398223</v>
      </c>
      <c r="G34" s="524">
        <f t="shared" si="17"/>
        <v>378268.92448185018</v>
      </c>
      <c r="H34" s="491">
        <f t="shared" si="18"/>
        <v>378268.92448185018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2540807.0272398223</v>
      </c>
      <c r="E35" s="522">
        <f t="shared" si="15"/>
        <v>103448.80952380953</v>
      </c>
      <c r="F35" s="523">
        <f t="shared" si="16"/>
        <v>2437358.2177160126</v>
      </c>
      <c r="G35" s="524">
        <f t="shared" si="17"/>
        <v>367302.88049307786</v>
      </c>
      <c r="H35" s="491">
        <f t="shared" si="18"/>
        <v>367302.88049307786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2437358.2177160126</v>
      </c>
      <c r="E36" s="522">
        <f t="shared" si="15"/>
        <v>103448.80952380953</v>
      </c>
      <c r="F36" s="523">
        <f t="shared" si="16"/>
        <v>2333909.4081922029</v>
      </c>
      <c r="G36" s="524">
        <f t="shared" si="17"/>
        <v>356336.83650430554</v>
      </c>
      <c r="H36" s="491">
        <f t="shared" si="18"/>
        <v>356336.83650430554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2333909.4081922029</v>
      </c>
      <c r="E37" s="522">
        <f t="shared" si="15"/>
        <v>103448.80952380953</v>
      </c>
      <c r="F37" s="523">
        <f t="shared" si="16"/>
        <v>2230460.5986683932</v>
      </c>
      <c r="G37" s="524">
        <f t="shared" si="17"/>
        <v>345370.79251553322</v>
      </c>
      <c r="H37" s="491">
        <f t="shared" si="18"/>
        <v>345370.79251553322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2230460.5986683932</v>
      </c>
      <c r="E38" s="522">
        <f t="shared" si="15"/>
        <v>103448.80952380953</v>
      </c>
      <c r="F38" s="523">
        <f t="shared" si="16"/>
        <v>2127011.7891445835</v>
      </c>
      <c r="G38" s="524">
        <f t="shared" si="17"/>
        <v>334404.7485267609</v>
      </c>
      <c r="H38" s="491">
        <f t="shared" si="18"/>
        <v>334404.7485267609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2127011.7891445835</v>
      </c>
      <c r="E39" s="522">
        <f t="shared" si="15"/>
        <v>103448.80952380953</v>
      </c>
      <c r="F39" s="523">
        <f t="shared" si="16"/>
        <v>2023562.979620774</v>
      </c>
      <c r="G39" s="524">
        <f t="shared" si="17"/>
        <v>323438.70453798858</v>
      </c>
      <c r="H39" s="491">
        <f t="shared" si="18"/>
        <v>323438.70453798858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2023562.979620774</v>
      </c>
      <c r="E40" s="522">
        <f t="shared" si="15"/>
        <v>103448.80952380953</v>
      </c>
      <c r="F40" s="523">
        <f t="shared" si="16"/>
        <v>1920114.1700969646</v>
      </c>
      <c r="G40" s="524">
        <f t="shared" si="17"/>
        <v>312472.66054921632</v>
      </c>
      <c r="H40" s="491">
        <f t="shared" si="18"/>
        <v>312472.66054921632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1920114.1700969646</v>
      </c>
      <c r="E41" s="522">
        <f t="shared" si="15"/>
        <v>103448.80952380953</v>
      </c>
      <c r="F41" s="523">
        <f t="shared" si="16"/>
        <v>1816665.3605731551</v>
      </c>
      <c r="G41" s="524">
        <f t="shared" si="17"/>
        <v>301506.616560444</v>
      </c>
      <c r="H41" s="491">
        <f t="shared" si="18"/>
        <v>301506.616560444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1816665.3605731551</v>
      </c>
      <c r="E42" s="522">
        <f t="shared" si="15"/>
        <v>103448.80952380953</v>
      </c>
      <c r="F42" s="523">
        <f t="shared" si="16"/>
        <v>1713216.5510493456</v>
      </c>
      <c r="G42" s="524">
        <f t="shared" si="17"/>
        <v>290540.57257167168</v>
      </c>
      <c r="H42" s="491">
        <f t="shared" si="18"/>
        <v>290540.57257167168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1713216.5510493456</v>
      </c>
      <c r="E43" s="522">
        <f t="shared" si="15"/>
        <v>103448.80952380953</v>
      </c>
      <c r="F43" s="523">
        <f t="shared" si="16"/>
        <v>1609767.7415255362</v>
      </c>
      <c r="G43" s="524">
        <f t="shared" si="17"/>
        <v>279574.52858289937</v>
      </c>
      <c r="H43" s="491">
        <f t="shared" si="18"/>
        <v>279574.52858289937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1609767.7415255362</v>
      </c>
      <c r="E44" s="522">
        <f t="shared" si="15"/>
        <v>103448.80952380953</v>
      </c>
      <c r="F44" s="523">
        <f t="shared" si="16"/>
        <v>1506318.9320017267</v>
      </c>
      <c r="G44" s="524">
        <f t="shared" si="17"/>
        <v>268608.48459412716</v>
      </c>
      <c r="H44" s="491">
        <f t="shared" si="18"/>
        <v>268608.48459412716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1506318.9320017267</v>
      </c>
      <c r="E45" s="522">
        <f t="shared" si="15"/>
        <v>103448.80952380953</v>
      </c>
      <c r="F45" s="523">
        <f t="shared" si="16"/>
        <v>1402870.1224779172</v>
      </c>
      <c r="G45" s="524">
        <f t="shared" si="17"/>
        <v>257642.44060535482</v>
      </c>
      <c r="H45" s="491">
        <f t="shared" si="18"/>
        <v>257642.44060535482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1402870.1224779172</v>
      </c>
      <c r="E46" s="522">
        <f t="shared" si="15"/>
        <v>103448.80952380953</v>
      </c>
      <c r="F46" s="523">
        <f t="shared" si="16"/>
        <v>1299421.3129541078</v>
      </c>
      <c r="G46" s="524">
        <f t="shared" si="17"/>
        <v>246676.39661658253</v>
      </c>
      <c r="H46" s="491">
        <f t="shared" si="18"/>
        <v>246676.39661658253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1299421.3129541078</v>
      </c>
      <c r="E47" s="522">
        <f t="shared" si="15"/>
        <v>103448.80952380953</v>
      </c>
      <c r="F47" s="523">
        <f t="shared" si="16"/>
        <v>1195972.5034302983</v>
      </c>
      <c r="G47" s="524">
        <f t="shared" si="17"/>
        <v>235710.35262781021</v>
      </c>
      <c r="H47" s="491">
        <f t="shared" si="18"/>
        <v>235710.35262781021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1195972.5034302983</v>
      </c>
      <c r="E48" s="522">
        <f t="shared" si="15"/>
        <v>103448.80952380953</v>
      </c>
      <c r="F48" s="523">
        <f t="shared" si="16"/>
        <v>1092523.6939064888</v>
      </c>
      <c r="G48" s="524">
        <f t="shared" si="17"/>
        <v>224744.30863903795</v>
      </c>
      <c r="H48" s="491">
        <f t="shared" si="18"/>
        <v>224744.30863903795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1092523.6939064888</v>
      </c>
      <c r="E49" s="522">
        <f t="shared" si="15"/>
        <v>103448.80952380953</v>
      </c>
      <c r="F49" s="523">
        <f t="shared" si="16"/>
        <v>989074.88438267936</v>
      </c>
      <c r="G49" s="524">
        <f t="shared" si="17"/>
        <v>213778.26465026563</v>
      </c>
      <c r="H49" s="491">
        <f t="shared" si="18"/>
        <v>213778.26465026563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989074.88438267936</v>
      </c>
      <c r="E50" s="522">
        <f t="shared" si="15"/>
        <v>103448.80952380953</v>
      </c>
      <c r="F50" s="523">
        <f t="shared" si="16"/>
        <v>885626.07485886989</v>
      </c>
      <c r="G50" s="524">
        <f t="shared" si="17"/>
        <v>202812.22066149337</v>
      </c>
      <c r="H50" s="491">
        <f t="shared" si="18"/>
        <v>202812.22066149337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885626.07485886989</v>
      </c>
      <c r="E51" s="522">
        <f t="shared" si="15"/>
        <v>103448.80952380953</v>
      </c>
      <c r="F51" s="523">
        <f t="shared" si="16"/>
        <v>782177.26533506042</v>
      </c>
      <c r="G51" s="524">
        <f t="shared" si="17"/>
        <v>191846.17667272105</v>
      </c>
      <c r="H51" s="491">
        <f t="shared" si="18"/>
        <v>191846.17667272105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782177.26533506042</v>
      </c>
      <c r="E52" s="522">
        <f t="shared" si="15"/>
        <v>103448.80952380953</v>
      </c>
      <c r="F52" s="523">
        <f t="shared" si="16"/>
        <v>678728.45581125095</v>
      </c>
      <c r="G52" s="524">
        <f t="shared" si="17"/>
        <v>180880.13268394876</v>
      </c>
      <c r="H52" s="491">
        <f t="shared" si="18"/>
        <v>180880.13268394876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678728.45581125095</v>
      </c>
      <c r="E53" s="522">
        <f t="shared" si="15"/>
        <v>103448.80952380953</v>
      </c>
      <c r="F53" s="523">
        <f t="shared" si="16"/>
        <v>575279.64628744149</v>
      </c>
      <c r="G53" s="524">
        <f t="shared" ref="G53:G72" si="20">+I$12*((D53+F53)/2)+E53</f>
        <v>169914.08869517647</v>
      </c>
      <c r="H53" s="491">
        <f t="shared" ref="H53:H72" si="21">+I$13*((D53+F53)/2)+E53</f>
        <v>169914.08869517647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575279.64628744149</v>
      </c>
      <c r="E54" s="522">
        <f t="shared" si="15"/>
        <v>103448.80952380953</v>
      </c>
      <c r="F54" s="523">
        <f t="shared" si="16"/>
        <v>471830.83676363196</v>
      </c>
      <c r="G54" s="524">
        <f t="shared" si="20"/>
        <v>158948.04470640418</v>
      </c>
      <c r="H54" s="491">
        <f t="shared" si="21"/>
        <v>158948.04470640418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471830.83676363196</v>
      </c>
      <c r="E55" s="522">
        <f t="shared" si="15"/>
        <v>103448.80952380953</v>
      </c>
      <c r="F55" s="523">
        <f t="shared" si="16"/>
        <v>368382.02723982243</v>
      </c>
      <c r="G55" s="524">
        <f t="shared" si="20"/>
        <v>147982.00071763186</v>
      </c>
      <c r="H55" s="491">
        <f t="shared" si="21"/>
        <v>147982.00071763186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368382.02723982243</v>
      </c>
      <c r="E56" s="522">
        <f t="shared" si="15"/>
        <v>103448.80952380953</v>
      </c>
      <c r="F56" s="523">
        <f t="shared" si="16"/>
        <v>264933.21771601291</v>
      </c>
      <c r="G56" s="524">
        <f t="shared" si="20"/>
        <v>137015.95672885957</v>
      </c>
      <c r="H56" s="491">
        <f t="shared" si="21"/>
        <v>137015.95672885957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264933.21771601291</v>
      </c>
      <c r="E57" s="522">
        <f t="shared" si="15"/>
        <v>103448.80952380953</v>
      </c>
      <c r="F57" s="523">
        <f t="shared" si="16"/>
        <v>161484.40819220338</v>
      </c>
      <c r="G57" s="524">
        <f t="shared" si="20"/>
        <v>126049.91274008727</v>
      </c>
      <c r="H57" s="491">
        <f t="shared" si="21"/>
        <v>126049.91274008727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161484.40819220338</v>
      </c>
      <c r="E58" s="522">
        <f t="shared" si="15"/>
        <v>103448.80952380953</v>
      </c>
      <c r="F58" s="523">
        <f t="shared" si="16"/>
        <v>58035.598668393854</v>
      </c>
      <c r="G58" s="524">
        <f t="shared" si="20"/>
        <v>115083.86875131498</v>
      </c>
      <c r="H58" s="491">
        <f t="shared" si="21"/>
        <v>115083.86875131498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58035.598668393854</v>
      </c>
      <c r="E59" s="522">
        <f t="shared" si="15"/>
        <v>58035.598668393854</v>
      </c>
      <c r="F59" s="523">
        <f t="shared" si="16"/>
        <v>0</v>
      </c>
      <c r="G59" s="524">
        <f t="shared" si="20"/>
        <v>61111.6172849535</v>
      </c>
      <c r="H59" s="491">
        <f t="shared" si="21"/>
        <v>61111.6172849535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5"/>
        <v>0</v>
      </c>
      <c r="F72" s="528">
        <f t="shared" si="16"/>
        <v>0</v>
      </c>
      <c r="G72" s="530">
        <f t="shared" si="20"/>
        <v>0</v>
      </c>
      <c r="H72" s="471">
        <f t="shared" si="21"/>
        <v>0</v>
      </c>
      <c r="I72" s="53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4344850.0000000009</v>
      </c>
      <c r="F73" s="375"/>
      <c r="G73" s="375">
        <f>SUM(G17:G72)</f>
        <v>14653487.437286457</v>
      </c>
      <c r="H73" s="375">
        <f>SUM(H17:H72)</f>
        <v>14653487.437286457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472563.74534296617</v>
      </c>
      <c r="N87" s="546">
        <f>IF(J92&lt;D11,0,VLOOKUP(J92,C17:O72,11))</f>
        <v>472563.74534296617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500065.11807412654</v>
      </c>
      <c r="N88" s="550">
        <f>IF(J92&lt;D11,0,VLOOKUP(J92,C99:P154,7))</f>
        <v>500065.11807412654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27501.372731160372</v>
      </c>
      <c r="N89" s="555">
        <f>+N88-N87</f>
        <v>27501.372731160372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101043.02325581395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22">H99</f>
        <v>342136.30353000003</v>
      </c>
      <c r="M99" s="519">
        <f t="shared" ref="M99:M104" si="23">IF(L99&lt;&gt;0,+H99-L99,0)</f>
        <v>0</v>
      </c>
      <c r="N99" s="518">
        <f t="shared" ref="N99:N104" si="24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22"/>
        <v>679954.3306665339</v>
      </c>
      <c r="M100" s="519">
        <f t="shared" si="23"/>
        <v>0</v>
      </c>
      <c r="N100" s="518">
        <f t="shared" si="24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22"/>
        <v>665893.21056754142</v>
      </c>
      <c r="M101" s="519">
        <f t="shared" si="23"/>
        <v>0</v>
      </c>
      <c r="N101" s="518">
        <f t="shared" si="24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22"/>
        <v>613375.91620122688</v>
      </c>
      <c r="M102" s="519">
        <f t="shared" si="23"/>
        <v>0</v>
      </c>
      <c r="N102" s="518">
        <f t="shared" si="24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26">+I103-H103</f>
        <v>0</v>
      </c>
      <c r="K103" s="514"/>
      <c r="L103" s="518">
        <f t="shared" si="22"/>
        <v>581252.00039105583</v>
      </c>
      <c r="M103" s="519">
        <f t="shared" si="23"/>
        <v>0</v>
      </c>
      <c r="N103" s="518">
        <f t="shared" si="24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26"/>
        <v>0</v>
      </c>
      <c r="K104" s="514"/>
      <c r="L104" s="518">
        <f t="shared" si="22"/>
        <v>507915.61664035521</v>
      </c>
      <c r="M104" s="519">
        <f t="shared" si="23"/>
        <v>0</v>
      </c>
      <c r="N104" s="518">
        <f t="shared" si="24"/>
        <v>507915.61664035521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374">
        <f>IF(F104+SUM(E$99:E104)=D$92,F104,D$92-SUM(E$99:E104))</f>
        <v>3778287.3696013289</v>
      </c>
      <c r="E105" s="522">
        <f t="shared" ref="E105:E154" si="29">IF(+$J$96&lt;F104,$J$96,D105)</f>
        <v>101043.02325581395</v>
      </c>
      <c r="F105" s="523">
        <f t="shared" ref="F105:F154" si="30">+D105-E105</f>
        <v>3677244.346345515</v>
      </c>
      <c r="G105" s="523">
        <f t="shared" ref="G105:G154" si="31">+(F105+D105)/2</f>
        <v>3727765.8579734219</v>
      </c>
      <c r="H105" s="526">
        <f t="shared" ref="H105:H154" si="32">+J$94*G105+E105</f>
        <v>500065.11807412654</v>
      </c>
      <c r="I105" s="577">
        <f t="shared" ref="I105:I154" si="33">+J$95*G105+E105</f>
        <v>500065.11807412654</v>
      </c>
      <c r="J105" s="514">
        <f t="shared" si="26"/>
        <v>0</v>
      </c>
      <c r="K105" s="514"/>
      <c r="L105" s="525"/>
      <c r="M105" s="514">
        <f t="shared" ref="M105:M130" si="34">IF(L105&lt;&gt;0,+H105-L105,0)</f>
        <v>0</v>
      </c>
      <c r="N105" s="525"/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3677244.346345515</v>
      </c>
      <c r="E106" s="522">
        <f t="shared" si="29"/>
        <v>101043.02325581395</v>
      </c>
      <c r="F106" s="523">
        <f t="shared" si="30"/>
        <v>3576201.3230897011</v>
      </c>
      <c r="G106" s="523">
        <f t="shared" si="31"/>
        <v>3626722.8347176081</v>
      </c>
      <c r="H106" s="526">
        <f t="shared" si="32"/>
        <v>489249.41764056194</v>
      </c>
      <c r="I106" s="577">
        <f t="shared" si="33"/>
        <v>489249.41764056194</v>
      </c>
      <c r="J106" s="514">
        <f t="shared" si="26"/>
        <v>0</v>
      </c>
      <c r="K106" s="514"/>
      <c r="L106" s="525"/>
      <c r="M106" s="514">
        <f t="shared" si="34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3576201.3230897011</v>
      </c>
      <c r="E107" s="522">
        <f t="shared" si="29"/>
        <v>101043.02325581395</v>
      </c>
      <c r="F107" s="523">
        <f t="shared" si="30"/>
        <v>3475158.2998338873</v>
      </c>
      <c r="G107" s="523">
        <f t="shared" si="31"/>
        <v>3525679.8114617942</v>
      </c>
      <c r="H107" s="526">
        <f t="shared" si="32"/>
        <v>478433.71720699733</v>
      </c>
      <c r="I107" s="577">
        <f t="shared" si="33"/>
        <v>478433.71720699733</v>
      </c>
      <c r="J107" s="514">
        <f t="shared" si="26"/>
        <v>0</v>
      </c>
      <c r="K107" s="514"/>
      <c r="L107" s="525"/>
      <c r="M107" s="514">
        <f t="shared" si="34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3475158.2998338873</v>
      </c>
      <c r="E108" s="522">
        <f t="shared" si="29"/>
        <v>101043.02325581395</v>
      </c>
      <c r="F108" s="523">
        <f t="shared" si="30"/>
        <v>3374115.2765780734</v>
      </c>
      <c r="G108" s="523">
        <f t="shared" si="31"/>
        <v>3424636.7882059803</v>
      </c>
      <c r="H108" s="526">
        <f t="shared" si="32"/>
        <v>467618.01677343284</v>
      </c>
      <c r="I108" s="577">
        <f t="shared" si="33"/>
        <v>467618.01677343284</v>
      </c>
      <c r="J108" s="514">
        <f t="shared" si="26"/>
        <v>0</v>
      </c>
      <c r="K108" s="514"/>
      <c r="L108" s="525"/>
      <c r="M108" s="514">
        <f t="shared" si="34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3374115.2765780734</v>
      </c>
      <c r="E109" s="522">
        <f t="shared" si="29"/>
        <v>101043.02325581395</v>
      </c>
      <c r="F109" s="523">
        <f t="shared" si="30"/>
        <v>3273072.2533222595</v>
      </c>
      <c r="G109" s="523">
        <f t="shared" si="31"/>
        <v>3323593.7649501665</v>
      </c>
      <c r="H109" s="526">
        <f t="shared" si="32"/>
        <v>456802.31633986824</v>
      </c>
      <c r="I109" s="577">
        <f t="shared" si="33"/>
        <v>456802.31633986824</v>
      </c>
      <c r="J109" s="514">
        <f t="shared" si="26"/>
        <v>0</v>
      </c>
      <c r="K109" s="514"/>
      <c r="L109" s="525"/>
      <c r="M109" s="514">
        <f t="shared" si="34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3273072.2533222595</v>
      </c>
      <c r="E110" s="522">
        <f t="shared" si="29"/>
        <v>101043.02325581395</v>
      </c>
      <c r="F110" s="523">
        <f t="shared" si="30"/>
        <v>3172029.2300664457</v>
      </c>
      <c r="G110" s="523">
        <f t="shared" si="31"/>
        <v>3222550.7416943526</v>
      </c>
      <c r="H110" s="526">
        <f t="shared" si="32"/>
        <v>445986.61590630363</v>
      </c>
      <c r="I110" s="577">
        <f t="shared" si="33"/>
        <v>445986.61590630363</v>
      </c>
      <c r="J110" s="514">
        <f t="shared" si="26"/>
        <v>0</v>
      </c>
      <c r="K110" s="514"/>
      <c r="L110" s="525"/>
      <c r="M110" s="514">
        <f t="shared" si="34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3172029.2300664457</v>
      </c>
      <c r="E111" s="522">
        <f t="shared" si="29"/>
        <v>101043.02325581395</v>
      </c>
      <c r="F111" s="523">
        <f t="shared" si="30"/>
        <v>3070986.2068106318</v>
      </c>
      <c r="G111" s="523">
        <f t="shared" si="31"/>
        <v>3121507.7184385387</v>
      </c>
      <c r="H111" s="526">
        <f t="shared" si="32"/>
        <v>435170.91547273914</v>
      </c>
      <c r="I111" s="577">
        <f t="shared" si="33"/>
        <v>435170.91547273914</v>
      </c>
      <c r="J111" s="514">
        <f t="shared" si="26"/>
        <v>0</v>
      </c>
      <c r="K111" s="514"/>
      <c r="L111" s="525"/>
      <c r="M111" s="514">
        <f t="shared" si="34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3070986.2068106318</v>
      </c>
      <c r="E112" s="522">
        <f t="shared" si="29"/>
        <v>101043.02325581395</v>
      </c>
      <c r="F112" s="523">
        <f t="shared" si="30"/>
        <v>2969943.1835548179</v>
      </c>
      <c r="G112" s="523">
        <f t="shared" si="31"/>
        <v>3020464.6951827249</v>
      </c>
      <c r="H112" s="526">
        <f t="shared" si="32"/>
        <v>424355.21503917454</v>
      </c>
      <c r="I112" s="577">
        <f t="shared" si="33"/>
        <v>424355.21503917454</v>
      </c>
      <c r="J112" s="514">
        <f t="shared" si="26"/>
        <v>0</v>
      </c>
      <c r="K112" s="514"/>
      <c r="L112" s="525"/>
      <c r="M112" s="514">
        <f t="shared" si="34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2969943.1835548179</v>
      </c>
      <c r="E113" s="522">
        <f t="shared" si="29"/>
        <v>101043.02325581395</v>
      </c>
      <c r="F113" s="523">
        <f t="shared" si="30"/>
        <v>2868900.1602990041</v>
      </c>
      <c r="G113" s="523">
        <f t="shared" si="31"/>
        <v>2919421.671926911</v>
      </c>
      <c r="H113" s="526">
        <f t="shared" si="32"/>
        <v>413539.51460560993</v>
      </c>
      <c r="I113" s="577">
        <f t="shared" si="33"/>
        <v>413539.51460560993</v>
      </c>
      <c r="J113" s="514">
        <f t="shared" si="26"/>
        <v>0</v>
      </c>
      <c r="K113" s="514"/>
      <c r="L113" s="525"/>
      <c r="M113" s="514">
        <f t="shared" si="34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2868900.1602990041</v>
      </c>
      <c r="E114" s="522">
        <f t="shared" si="29"/>
        <v>101043.02325581395</v>
      </c>
      <c r="F114" s="523">
        <f t="shared" si="30"/>
        <v>2767857.1370431902</v>
      </c>
      <c r="G114" s="523">
        <f t="shared" si="31"/>
        <v>2818378.6486710971</v>
      </c>
      <c r="H114" s="526">
        <f t="shared" si="32"/>
        <v>402723.81417204544</v>
      </c>
      <c r="I114" s="577">
        <f t="shared" si="33"/>
        <v>402723.81417204544</v>
      </c>
      <c r="J114" s="514">
        <f t="shared" si="26"/>
        <v>0</v>
      </c>
      <c r="K114" s="514"/>
      <c r="L114" s="525"/>
      <c r="M114" s="514">
        <f t="shared" si="34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2767857.1370431902</v>
      </c>
      <c r="E115" s="522">
        <f t="shared" si="29"/>
        <v>101043.02325581395</v>
      </c>
      <c r="F115" s="523">
        <f t="shared" si="30"/>
        <v>2666814.1137873763</v>
      </c>
      <c r="G115" s="523">
        <f t="shared" si="31"/>
        <v>2717335.6254152833</v>
      </c>
      <c r="H115" s="526">
        <f t="shared" si="32"/>
        <v>391908.11373848084</v>
      </c>
      <c r="I115" s="577">
        <f t="shared" si="33"/>
        <v>391908.11373848084</v>
      </c>
      <c r="J115" s="514">
        <f t="shared" si="26"/>
        <v>0</v>
      </c>
      <c r="K115" s="514"/>
      <c r="L115" s="525"/>
      <c r="M115" s="514">
        <f t="shared" si="34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2666814.1137873763</v>
      </c>
      <c r="E116" s="522">
        <f t="shared" si="29"/>
        <v>101043.02325581395</v>
      </c>
      <c r="F116" s="523">
        <f t="shared" si="30"/>
        <v>2565771.0905315625</v>
      </c>
      <c r="G116" s="523">
        <f t="shared" si="31"/>
        <v>2616292.6021594694</v>
      </c>
      <c r="H116" s="526">
        <f t="shared" si="32"/>
        <v>381092.41330491623</v>
      </c>
      <c r="I116" s="577">
        <f t="shared" si="33"/>
        <v>381092.41330491623</v>
      </c>
      <c r="J116" s="514">
        <f t="shared" si="26"/>
        <v>0</v>
      </c>
      <c r="K116" s="514"/>
      <c r="L116" s="525"/>
      <c r="M116" s="514">
        <f t="shared" si="34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2565771.0905315625</v>
      </c>
      <c r="E117" s="522">
        <f t="shared" si="29"/>
        <v>101043.02325581395</v>
      </c>
      <c r="F117" s="523">
        <f t="shared" si="30"/>
        <v>2464728.0672757486</v>
      </c>
      <c r="G117" s="523">
        <f t="shared" si="31"/>
        <v>2515249.5789036555</v>
      </c>
      <c r="H117" s="526">
        <f t="shared" si="32"/>
        <v>370276.71287135174</v>
      </c>
      <c r="I117" s="577">
        <f t="shared" si="33"/>
        <v>370276.71287135174</v>
      </c>
      <c r="J117" s="514">
        <f t="shared" si="26"/>
        <v>0</v>
      </c>
      <c r="K117" s="514"/>
      <c r="L117" s="525"/>
      <c r="M117" s="514">
        <f t="shared" si="34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2464728.0672757486</v>
      </c>
      <c r="E118" s="522">
        <f t="shared" si="29"/>
        <v>101043.02325581395</v>
      </c>
      <c r="F118" s="523">
        <f t="shared" si="30"/>
        <v>2363685.0440199347</v>
      </c>
      <c r="G118" s="523">
        <f t="shared" si="31"/>
        <v>2414206.5556478417</v>
      </c>
      <c r="H118" s="526">
        <f t="shared" si="32"/>
        <v>359461.01243778714</v>
      </c>
      <c r="I118" s="577">
        <f t="shared" si="33"/>
        <v>359461.01243778714</v>
      </c>
      <c r="J118" s="514">
        <f t="shared" si="26"/>
        <v>0</v>
      </c>
      <c r="K118" s="514"/>
      <c r="L118" s="525"/>
      <c r="M118" s="514">
        <f t="shared" si="34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2363685.0440199347</v>
      </c>
      <c r="E119" s="522">
        <f t="shared" si="29"/>
        <v>101043.02325581395</v>
      </c>
      <c r="F119" s="523">
        <f t="shared" si="30"/>
        <v>2262642.0207641209</v>
      </c>
      <c r="G119" s="523">
        <f t="shared" si="31"/>
        <v>2313163.5323920278</v>
      </c>
      <c r="H119" s="526">
        <f t="shared" si="32"/>
        <v>348645.31200422259</v>
      </c>
      <c r="I119" s="577">
        <f t="shared" si="33"/>
        <v>348645.31200422259</v>
      </c>
      <c r="J119" s="514">
        <f t="shared" si="26"/>
        <v>0</v>
      </c>
      <c r="K119" s="514"/>
      <c r="L119" s="525"/>
      <c r="M119" s="514">
        <f t="shared" si="34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2262642.0207641209</v>
      </c>
      <c r="E120" s="522">
        <f t="shared" si="29"/>
        <v>101043.02325581395</v>
      </c>
      <c r="F120" s="523">
        <f t="shared" si="30"/>
        <v>2161598.997508307</v>
      </c>
      <c r="G120" s="523">
        <f t="shared" si="31"/>
        <v>2212120.5091362139</v>
      </c>
      <c r="H120" s="526">
        <f t="shared" si="32"/>
        <v>337829.61157065805</v>
      </c>
      <c r="I120" s="577">
        <f t="shared" si="33"/>
        <v>337829.61157065805</v>
      </c>
      <c r="J120" s="514">
        <f t="shared" si="26"/>
        <v>0</v>
      </c>
      <c r="K120" s="514"/>
      <c r="L120" s="525"/>
      <c r="M120" s="514">
        <f t="shared" si="34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2161598.997508307</v>
      </c>
      <c r="E121" s="522">
        <f t="shared" si="29"/>
        <v>101043.02325581395</v>
      </c>
      <c r="F121" s="523">
        <f t="shared" si="30"/>
        <v>2060555.9742524931</v>
      </c>
      <c r="G121" s="523">
        <f t="shared" si="31"/>
        <v>2111077.4858804001</v>
      </c>
      <c r="H121" s="526">
        <f t="shared" si="32"/>
        <v>327013.91113709344</v>
      </c>
      <c r="I121" s="577">
        <f t="shared" si="33"/>
        <v>327013.91113709344</v>
      </c>
      <c r="J121" s="514">
        <f t="shared" si="26"/>
        <v>0</v>
      </c>
      <c r="K121" s="514"/>
      <c r="L121" s="525"/>
      <c r="M121" s="514">
        <f t="shared" si="34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2060555.9742524931</v>
      </c>
      <c r="E122" s="522">
        <f t="shared" si="29"/>
        <v>101043.02325581395</v>
      </c>
      <c r="F122" s="523">
        <f t="shared" si="30"/>
        <v>1959512.9509966793</v>
      </c>
      <c r="G122" s="523">
        <f t="shared" si="31"/>
        <v>2010034.4626245862</v>
      </c>
      <c r="H122" s="526">
        <f t="shared" si="32"/>
        <v>316198.21070352889</v>
      </c>
      <c r="I122" s="577">
        <f t="shared" si="33"/>
        <v>316198.21070352889</v>
      </c>
      <c r="J122" s="514">
        <f t="shared" si="26"/>
        <v>0</v>
      </c>
      <c r="K122" s="514"/>
      <c r="L122" s="525"/>
      <c r="M122" s="514">
        <f t="shared" si="34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1959512.9509966793</v>
      </c>
      <c r="E123" s="522">
        <f t="shared" si="29"/>
        <v>101043.02325581395</v>
      </c>
      <c r="F123" s="523">
        <f t="shared" si="30"/>
        <v>1858469.9277408654</v>
      </c>
      <c r="G123" s="523">
        <f t="shared" si="31"/>
        <v>1908991.4393687723</v>
      </c>
      <c r="H123" s="526">
        <f t="shared" si="32"/>
        <v>305382.51026996435</v>
      </c>
      <c r="I123" s="577">
        <f t="shared" si="33"/>
        <v>305382.51026996435</v>
      </c>
      <c r="J123" s="514">
        <f t="shared" si="26"/>
        <v>0</v>
      </c>
      <c r="K123" s="514"/>
      <c r="L123" s="525"/>
      <c r="M123" s="514">
        <f t="shared" si="34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1858469.9277408654</v>
      </c>
      <c r="E124" s="522">
        <f t="shared" si="29"/>
        <v>101043.02325581395</v>
      </c>
      <c r="F124" s="523">
        <f t="shared" si="30"/>
        <v>1757426.9044850515</v>
      </c>
      <c r="G124" s="523">
        <f t="shared" si="31"/>
        <v>1807948.4161129585</v>
      </c>
      <c r="H124" s="526">
        <f t="shared" si="32"/>
        <v>294566.80983639974</v>
      </c>
      <c r="I124" s="577">
        <f t="shared" si="33"/>
        <v>294566.80983639974</v>
      </c>
      <c r="J124" s="514">
        <f t="shared" si="26"/>
        <v>0</v>
      </c>
      <c r="K124" s="514"/>
      <c r="L124" s="525"/>
      <c r="M124" s="514">
        <f t="shared" si="34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1757426.9044850515</v>
      </c>
      <c r="E125" s="522">
        <f t="shared" si="29"/>
        <v>101043.02325581395</v>
      </c>
      <c r="F125" s="523">
        <f t="shared" si="30"/>
        <v>1656383.8812292377</v>
      </c>
      <c r="G125" s="523">
        <f t="shared" si="31"/>
        <v>1706905.3928571446</v>
      </c>
      <c r="H125" s="526">
        <f t="shared" si="32"/>
        <v>283751.10940283519</v>
      </c>
      <c r="I125" s="577">
        <f t="shared" si="33"/>
        <v>283751.10940283519</v>
      </c>
      <c r="J125" s="514">
        <f t="shared" si="26"/>
        <v>0</v>
      </c>
      <c r="K125" s="514"/>
      <c r="L125" s="525"/>
      <c r="M125" s="514">
        <f t="shared" si="34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1656383.8812292377</v>
      </c>
      <c r="E126" s="522">
        <f t="shared" si="29"/>
        <v>101043.02325581395</v>
      </c>
      <c r="F126" s="523">
        <f t="shared" si="30"/>
        <v>1555340.8579734238</v>
      </c>
      <c r="G126" s="523">
        <f t="shared" si="31"/>
        <v>1605862.3696013307</v>
      </c>
      <c r="H126" s="526">
        <f t="shared" si="32"/>
        <v>272935.40896927065</v>
      </c>
      <c r="I126" s="577">
        <f t="shared" si="33"/>
        <v>272935.40896927065</v>
      </c>
      <c r="J126" s="514">
        <f t="shared" si="26"/>
        <v>0</v>
      </c>
      <c r="K126" s="514"/>
      <c r="L126" s="525"/>
      <c r="M126" s="514">
        <f t="shared" si="34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1555340.8579734238</v>
      </c>
      <c r="E127" s="522">
        <f t="shared" si="29"/>
        <v>101043.02325581395</v>
      </c>
      <c r="F127" s="523">
        <f t="shared" si="30"/>
        <v>1454297.8347176099</v>
      </c>
      <c r="G127" s="523">
        <f t="shared" si="31"/>
        <v>1504819.3463455169</v>
      </c>
      <c r="H127" s="526">
        <f t="shared" si="32"/>
        <v>262119.70853570607</v>
      </c>
      <c r="I127" s="577">
        <f t="shared" si="33"/>
        <v>262119.70853570607</v>
      </c>
      <c r="J127" s="514">
        <f t="shared" si="26"/>
        <v>0</v>
      </c>
      <c r="K127" s="514"/>
      <c r="L127" s="525"/>
      <c r="M127" s="514">
        <f t="shared" si="34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1454297.8347176099</v>
      </c>
      <c r="E128" s="522">
        <f t="shared" si="29"/>
        <v>101043.02325581395</v>
      </c>
      <c r="F128" s="523">
        <f t="shared" si="30"/>
        <v>1353254.8114617961</v>
      </c>
      <c r="G128" s="523">
        <f t="shared" si="31"/>
        <v>1403776.323089703</v>
      </c>
      <c r="H128" s="526">
        <f t="shared" si="32"/>
        <v>251304.00810214152</v>
      </c>
      <c r="I128" s="577">
        <f t="shared" si="33"/>
        <v>251304.00810214152</v>
      </c>
      <c r="J128" s="514">
        <f t="shared" si="26"/>
        <v>0</v>
      </c>
      <c r="K128" s="514"/>
      <c r="L128" s="525"/>
      <c r="M128" s="514">
        <f t="shared" si="34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1353254.8114617961</v>
      </c>
      <c r="E129" s="522">
        <f t="shared" si="29"/>
        <v>101043.02325581395</v>
      </c>
      <c r="F129" s="523">
        <f t="shared" si="30"/>
        <v>1252211.7882059822</v>
      </c>
      <c r="G129" s="523">
        <f t="shared" si="31"/>
        <v>1302733.2998338891</v>
      </c>
      <c r="H129" s="526">
        <f t="shared" si="32"/>
        <v>240488.30766857695</v>
      </c>
      <c r="I129" s="577">
        <f t="shared" si="33"/>
        <v>240488.30766857695</v>
      </c>
      <c r="J129" s="514">
        <f t="shared" si="26"/>
        <v>0</v>
      </c>
      <c r="K129" s="514"/>
      <c r="L129" s="525"/>
      <c r="M129" s="514">
        <f t="shared" si="34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1252211.7882059822</v>
      </c>
      <c r="E130" s="522">
        <f t="shared" si="29"/>
        <v>101043.02325581395</v>
      </c>
      <c r="F130" s="523">
        <f t="shared" si="30"/>
        <v>1151168.7649501683</v>
      </c>
      <c r="G130" s="523">
        <f t="shared" si="31"/>
        <v>1201690.2765780753</v>
      </c>
      <c r="H130" s="526">
        <f t="shared" si="32"/>
        <v>229672.6072350124</v>
      </c>
      <c r="I130" s="577">
        <f t="shared" si="33"/>
        <v>229672.6072350124</v>
      </c>
      <c r="J130" s="514">
        <f t="shared" si="26"/>
        <v>0</v>
      </c>
      <c r="K130" s="514"/>
      <c r="L130" s="525"/>
      <c r="M130" s="514">
        <f t="shared" si="34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1151168.7649501683</v>
      </c>
      <c r="E131" s="522">
        <f t="shared" si="29"/>
        <v>101043.02325581395</v>
      </c>
      <c r="F131" s="523">
        <f t="shared" si="30"/>
        <v>1050125.7416943545</v>
      </c>
      <c r="G131" s="523">
        <f t="shared" si="31"/>
        <v>1100647.2533222614</v>
      </c>
      <c r="H131" s="526">
        <f t="shared" si="32"/>
        <v>218856.90680144783</v>
      </c>
      <c r="I131" s="577">
        <f t="shared" si="33"/>
        <v>218856.90680144783</v>
      </c>
      <c r="J131" s="514">
        <f t="shared" si="26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1050125.7416943545</v>
      </c>
      <c r="E132" s="522">
        <f t="shared" si="29"/>
        <v>101043.02325581395</v>
      </c>
      <c r="F132" s="523">
        <f t="shared" si="30"/>
        <v>949082.71843854047</v>
      </c>
      <c r="G132" s="523">
        <f t="shared" si="31"/>
        <v>999604.23006644752</v>
      </c>
      <c r="H132" s="526">
        <f t="shared" si="32"/>
        <v>208041.20636788325</v>
      </c>
      <c r="I132" s="577">
        <f t="shared" si="33"/>
        <v>208041.20636788325</v>
      </c>
      <c r="J132" s="514">
        <f t="shared" si="26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949082.71843854047</v>
      </c>
      <c r="E133" s="522">
        <f t="shared" si="29"/>
        <v>101043.02325581395</v>
      </c>
      <c r="F133" s="523">
        <f t="shared" si="30"/>
        <v>848039.69518272649</v>
      </c>
      <c r="G133" s="523">
        <f t="shared" si="31"/>
        <v>898561.20681063342</v>
      </c>
      <c r="H133" s="526">
        <f t="shared" si="32"/>
        <v>197225.50593431864</v>
      </c>
      <c r="I133" s="577">
        <f t="shared" si="33"/>
        <v>197225.50593431864</v>
      </c>
      <c r="J133" s="514">
        <f t="shared" si="26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848039.69518272649</v>
      </c>
      <c r="E134" s="522">
        <f t="shared" si="29"/>
        <v>101043.02325581395</v>
      </c>
      <c r="F134" s="523">
        <f t="shared" si="30"/>
        <v>746996.6719269125</v>
      </c>
      <c r="G134" s="523">
        <f t="shared" si="31"/>
        <v>797518.18355481955</v>
      </c>
      <c r="H134" s="526">
        <f t="shared" si="32"/>
        <v>186409.8055007541</v>
      </c>
      <c r="I134" s="577">
        <f t="shared" si="33"/>
        <v>186409.8055007541</v>
      </c>
      <c r="J134" s="514">
        <f t="shared" si="26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746996.6719269125</v>
      </c>
      <c r="E135" s="522">
        <f t="shared" si="29"/>
        <v>101043.02325581395</v>
      </c>
      <c r="F135" s="523">
        <f t="shared" si="30"/>
        <v>645953.64867109852</v>
      </c>
      <c r="G135" s="523">
        <f t="shared" si="31"/>
        <v>696475.16029900545</v>
      </c>
      <c r="H135" s="526">
        <f t="shared" si="32"/>
        <v>175594.10506718949</v>
      </c>
      <c r="I135" s="577">
        <f t="shared" si="33"/>
        <v>175594.10506718949</v>
      </c>
      <c r="J135" s="514">
        <f t="shared" si="26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645953.64867109852</v>
      </c>
      <c r="E136" s="522">
        <f t="shared" si="29"/>
        <v>101043.02325581395</v>
      </c>
      <c r="F136" s="523">
        <f t="shared" si="30"/>
        <v>544910.62541528454</v>
      </c>
      <c r="G136" s="523">
        <f t="shared" si="31"/>
        <v>595432.13704319159</v>
      </c>
      <c r="H136" s="526">
        <f t="shared" si="32"/>
        <v>164778.40463362494</v>
      </c>
      <c r="I136" s="577">
        <f t="shared" si="33"/>
        <v>164778.40463362494</v>
      </c>
      <c r="J136" s="514">
        <f t="shared" si="26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544910.62541528454</v>
      </c>
      <c r="E137" s="522">
        <f t="shared" si="29"/>
        <v>101043.02325581395</v>
      </c>
      <c r="F137" s="523">
        <f t="shared" si="30"/>
        <v>443867.60215947055</v>
      </c>
      <c r="G137" s="523">
        <f t="shared" si="31"/>
        <v>494389.11378737754</v>
      </c>
      <c r="H137" s="526">
        <f t="shared" si="32"/>
        <v>153962.70420006037</v>
      </c>
      <c r="I137" s="577">
        <f t="shared" si="33"/>
        <v>153962.70420006037</v>
      </c>
      <c r="J137" s="514">
        <f t="shared" si="26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443867.60215947055</v>
      </c>
      <c r="E138" s="522">
        <f t="shared" si="29"/>
        <v>101043.02325581395</v>
      </c>
      <c r="F138" s="523">
        <f t="shared" si="30"/>
        <v>342824.57890365657</v>
      </c>
      <c r="G138" s="523">
        <f t="shared" si="31"/>
        <v>393346.09053156356</v>
      </c>
      <c r="H138" s="526">
        <f t="shared" si="32"/>
        <v>143147.00376649579</v>
      </c>
      <c r="I138" s="577">
        <f t="shared" si="33"/>
        <v>143147.00376649579</v>
      </c>
      <c r="J138" s="514">
        <f t="shared" si="26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342824.57890365657</v>
      </c>
      <c r="E139" s="522">
        <f t="shared" si="29"/>
        <v>101043.02325581395</v>
      </c>
      <c r="F139" s="523">
        <f t="shared" si="30"/>
        <v>241781.55564784262</v>
      </c>
      <c r="G139" s="523">
        <f t="shared" si="31"/>
        <v>292303.06727574958</v>
      </c>
      <c r="H139" s="526">
        <f t="shared" si="32"/>
        <v>132331.30333293122</v>
      </c>
      <c r="I139" s="577">
        <f t="shared" si="33"/>
        <v>132331.30333293122</v>
      </c>
      <c r="J139" s="514">
        <f t="shared" si="26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241781.55564784262</v>
      </c>
      <c r="E140" s="522">
        <f t="shared" si="29"/>
        <v>101043.02325581395</v>
      </c>
      <c r="F140" s="523">
        <f t="shared" si="30"/>
        <v>140738.53239202866</v>
      </c>
      <c r="G140" s="523">
        <f t="shared" si="31"/>
        <v>191260.04401993565</v>
      </c>
      <c r="H140" s="526">
        <f t="shared" si="32"/>
        <v>121515.60289936664</v>
      </c>
      <c r="I140" s="577">
        <f t="shared" si="33"/>
        <v>121515.60289936664</v>
      </c>
      <c r="J140" s="514">
        <f t="shared" si="26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140738.53239202866</v>
      </c>
      <c r="E141" s="522">
        <f t="shared" si="29"/>
        <v>101043.02325581395</v>
      </c>
      <c r="F141" s="523">
        <f t="shared" si="30"/>
        <v>39695.509136214707</v>
      </c>
      <c r="G141" s="523">
        <f t="shared" si="31"/>
        <v>90217.020764121684</v>
      </c>
      <c r="H141" s="526">
        <f t="shared" si="32"/>
        <v>110699.90246580206</v>
      </c>
      <c r="I141" s="577">
        <f t="shared" si="33"/>
        <v>110699.90246580206</v>
      </c>
      <c r="J141" s="514">
        <f t="shared" si="26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39695.509136214707</v>
      </c>
      <c r="E142" s="522">
        <f t="shared" si="29"/>
        <v>39695.509136214707</v>
      </c>
      <c r="F142" s="523">
        <f t="shared" si="30"/>
        <v>0</v>
      </c>
      <c r="G142" s="523">
        <f t="shared" si="31"/>
        <v>19847.754568107353</v>
      </c>
      <c r="H142" s="526">
        <f t="shared" si="32"/>
        <v>41820.023632817618</v>
      </c>
      <c r="I142" s="577">
        <f t="shared" si="33"/>
        <v>41820.023632817618</v>
      </c>
      <c r="J142" s="514">
        <f t="shared" si="26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29"/>
        <v>0</v>
      </c>
      <c r="F143" s="523">
        <f t="shared" si="30"/>
        <v>0</v>
      </c>
      <c r="G143" s="523">
        <f t="shared" si="31"/>
        <v>0</v>
      </c>
      <c r="H143" s="526">
        <f t="shared" si="32"/>
        <v>0</v>
      </c>
      <c r="I143" s="577">
        <f t="shared" si="33"/>
        <v>0</v>
      </c>
      <c r="J143" s="514">
        <f t="shared" si="26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29"/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26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29"/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26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29"/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26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29"/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26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29"/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26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29"/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26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6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6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6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6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6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  <c r="Q154" s="269"/>
    </row>
    <row r="155" spans="2:17" ht="12.5">
      <c r="C155" s="374" t="s">
        <v>78</v>
      </c>
      <c r="D155" s="375"/>
      <c r="E155" s="375">
        <f>SUM(E99:E154)</f>
        <v>4344850</v>
      </c>
      <c r="F155" s="375"/>
      <c r="G155" s="375"/>
      <c r="H155" s="375">
        <f>SUM(H99:H154)</f>
        <v>14731500.281618211</v>
      </c>
      <c r="I155" s="375">
        <f>SUM(I99:I154)</f>
        <v>14731500.281618211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view="pageBreakPreview" zoomScale="75" zoomScaleNormal="100" zoomScaleSheetLayoutView="75" workbookViewId="0">
      <selection activeCell="B13" sqref="B1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9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715106.47264918196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715106.47264918196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666" t="s">
        <v>497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152136.64285714287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801334.85259778833</v>
      </c>
      <c r="H22" s="610">
        <v>801334.85259778833</v>
      </c>
      <c r="I22" s="511">
        <f t="shared" si="6"/>
        <v>0</v>
      </c>
      <c r="J22" s="511"/>
      <c r="K22" s="518">
        <f t="shared" si="0"/>
        <v>801334.85259778833</v>
      </c>
      <c r="L22" s="519">
        <f t="shared" si="1"/>
        <v>0</v>
      </c>
      <c r="M22" s="518">
        <f t="shared" si="2"/>
        <v>801334.85259778833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148598.58139534883</v>
      </c>
      <c r="F23" s="626">
        <v>5542724.02865336</v>
      </c>
      <c r="G23" s="609">
        <v>707805.11517162854</v>
      </c>
      <c r="H23" s="610">
        <v>707805.11517162854</v>
      </c>
      <c r="I23" s="511">
        <f t="shared" si="6"/>
        <v>0</v>
      </c>
      <c r="J23" s="511"/>
      <c r="K23" s="518">
        <f t="shared" ref="K23" si="7">G23</f>
        <v>707805.11517162854</v>
      </c>
      <c r="L23" s="519">
        <f t="shared" ref="L23" si="8">IF(K23&lt;&gt;0,+G23-K23,0)</f>
        <v>0</v>
      </c>
      <c r="M23" s="518">
        <f t="shared" ref="M23" si="9">H23</f>
        <v>707805.11517162854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>IU</v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849469.90466617874</v>
      </c>
      <c r="H24" s="610">
        <v>849469.90466617874</v>
      </c>
      <c r="I24" s="511">
        <f t="shared" si="6"/>
        <v>0</v>
      </c>
      <c r="J24" s="511"/>
      <c r="K24" s="518">
        <f t="shared" ref="K24" si="12">G24</f>
        <v>849469.90466617874</v>
      </c>
      <c r="L24" s="519">
        <f t="shared" ref="L24" si="13">IF(K24&lt;&gt;0,+G24-K24,0)</f>
        <v>0</v>
      </c>
      <c r="M24" s="518">
        <f t="shared" ref="M24" si="14">H24</f>
        <v>849469.90466617874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523">
        <f>IF(F24+SUM(E$17:E24)=D$10,F24,D$10-SUM(E$17:E24))</f>
        <v>5386876.7359704329</v>
      </c>
      <c r="E25" s="522">
        <f t="shared" ref="E25:E72" si="15">IF(+$I$14&lt;F24,$I$14,D25)</f>
        <v>152136.64285714287</v>
      </c>
      <c r="F25" s="523">
        <f t="shared" ref="F25:F72" si="16">+D25-E25</f>
        <v>5234740.0931132901</v>
      </c>
      <c r="G25" s="524">
        <f t="shared" ref="G25:G52" si="17">+I$12*((D25+F25)/2)+E25</f>
        <v>715106.47264918196</v>
      </c>
      <c r="H25" s="491">
        <f t="shared" ref="H25:H52" si="18">+I$13*((D25+F25)/2)+E25</f>
        <v>715106.47264918196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5234740.0931132901</v>
      </c>
      <c r="E26" s="522">
        <f t="shared" si="15"/>
        <v>152136.64285714287</v>
      </c>
      <c r="F26" s="523">
        <f t="shared" si="16"/>
        <v>5082603.4502561474</v>
      </c>
      <c r="G26" s="524">
        <f t="shared" si="17"/>
        <v>698979.2970387988</v>
      </c>
      <c r="H26" s="491">
        <f t="shared" si="18"/>
        <v>698979.2970387988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5082603.4502561474</v>
      </c>
      <c r="E27" s="522">
        <f t="shared" si="15"/>
        <v>152136.64285714287</v>
      </c>
      <c r="F27" s="523">
        <f t="shared" si="16"/>
        <v>4930466.8073990047</v>
      </c>
      <c r="G27" s="524">
        <f t="shared" si="17"/>
        <v>682852.12142841541</v>
      </c>
      <c r="H27" s="491">
        <f t="shared" si="18"/>
        <v>682852.12142841541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4930466.8073990047</v>
      </c>
      <c r="E28" s="522">
        <f t="shared" si="15"/>
        <v>152136.64285714287</v>
      </c>
      <c r="F28" s="523">
        <f t="shared" si="16"/>
        <v>4778330.164541862</v>
      </c>
      <c r="G28" s="524">
        <f t="shared" si="17"/>
        <v>666724.94581803225</v>
      </c>
      <c r="H28" s="491">
        <f t="shared" si="18"/>
        <v>666724.94581803225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4778330.164541862</v>
      </c>
      <c r="E29" s="522">
        <f t="shared" si="15"/>
        <v>152136.64285714287</v>
      </c>
      <c r="F29" s="523">
        <f t="shared" si="16"/>
        <v>4626193.5216847192</v>
      </c>
      <c r="G29" s="524">
        <f t="shared" si="17"/>
        <v>650597.77020764886</v>
      </c>
      <c r="H29" s="491">
        <f t="shared" si="18"/>
        <v>650597.77020764886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4626193.5216847192</v>
      </c>
      <c r="E30" s="522">
        <f t="shared" si="15"/>
        <v>152136.64285714287</v>
      </c>
      <c r="F30" s="523">
        <f t="shared" si="16"/>
        <v>4474056.8788275765</v>
      </c>
      <c r="G30" s="524">
        <f t="shared" si="17"/>
        <v>634470.59459726559</v>
      </c>
      <c r="H30" s="491">
        <f t="shared" si="18"/>
        <v>634470.59459726559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4474056.8788275765</v>
      </c>
      <c r="E31" s="522">
        <f t="shared" si="15"/>
        <v>152136.64285714287</v>
      </c>
      <c r="F31" s="523">
        <f t="shared" si="16"/>
        <v>4321920.2359704338</v>
      </c>
      <c r="G31" s="524">
        <f t="shared" si="17"/>
        <v>618343.4189868822</v>
      </c>
      <c r="H31" s="491">
        <f t="shared" si="18"/>
        <v>618343.4189868822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4321920.2359704338</v>
      </c>
      <c r="E32" s="522">
        <f t="shared" si="15"/>
        <v>152136.64285714287</v>
      </c>
      <c r="F32" s="523">
        <f t="shared" si="16"/>
        <v>4169783.5931132911</v>
      </c>
      <c r="G32" s="524">
        <f t="shared" si="17"/>
        <v>602216.24337649904</v>
      </c>
      <c r="H32" s="491">
        <f t="shared" si="18"/>
        <v>602216.24337649904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4169783.5931132911</v>
      </c>
      <c r="E33" s="522">
        <f t="shared" si="15"/>
        <v>152136.64285714287</v>
      </c>
      <c r="F33" s="523">
        <f t="shared" si="16"/>
        <v>4017646.9502561484</v>
      </c>
      <c r="G33" s="524">
        <f t="shared" si="17"/>
        <v>586089.06776611565</v>
      </c>
      <c r="H33" s="491">
        <f t="shared" si="18"/>
        <v>586089.06776611565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4017646.9502561484</v>
      </c>
      <c r="E34" s="522">
        <f t="shared" si="15"/>
        <v>152136.64285714287</v>
      </c>
      <c r="F34" s="523">
        <f t="shared" si="16"/>
        <v>3865510.3073990056</v>
      </c>
      <c r="G34" s="524">
        <f t="shared" si="17"/>
        <v>569961.89215573238</v>
      </c>
      <c r="H34" s="491">
        <f t="shared" si="18"/>
        <v>569961.89215573238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3865510.3073990056</v>
      </c>
      <c r="E35" s="522">
        <f t="shared" si="15"/>
        <v>152136.64285714287</v>
      </c>
      <c r="F35" s="523">
        <f t="shared" si="16"/>
        <v>3713373.6645418629</v>
      </c>
      <c r="G35" s="524">
        <f t="shared" si="17"/>
        <v>553834.7165453491</v>
      </c>
      <c r="H35" s="491">
        <f t="shared" si="18"/>
        <v>553834.7165453491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3713373.6645418629</v>
      </c>
      <c r="E36" s="522">
        <f t="shared" si="15"/>
        <v>152136.64285714287</v>
      </c>
      <c r="F36" s="523">
        <f t="shared" si="16"/>
        <v>3561237.0216847202</v>
      </c>
      <c r="G36" s="524">
        <f t="shared" si="17"/>
        <v>537707.54093496583</v>
      </c>
      <c r="H36" s="491">
        <f t="shared" si="18"/>
        <v>537707.54093496583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3561237.0216847202</v>
      </c>
      <c r="E37" s="522">
        <f t="shared" si="15"/>
        <v>152136.64285714287</v>
      </c>
      <c r="F37" s="523">
        <f t="shared" si="16"/>
        <v>3409100.3788275775</v>
      </c>
      <c r="G37" s="524">
        <f t="shared" si="17"/>
        <v>521580.36532458244</v>
      </c>
      <c r="H37" s="491">
        <f t="shared" si="18"/>
        <v>521580.36532458244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3409100.3788275775</v>
      </c>
      <c r="E38" s="522">
        <f t="shared" si="15"/>
        <v>152136.64285714287</v>
      </c>
      <c r="F38" s="523">
        <f t="shared" si="16"/>
        <v>3256963.7359704347</v>
      </c>
      <c r="G38" s="524">
        <f t="shared" si="17"/>
        <v>505453.18971419916</v>
      </c>
      <c r="H38" s="491">
        <f t="shared" si="18"/>
        <v>505453.18971419916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3256963.7359704347</v>
      </c>
      <c r="E39" s="522">
        <f t="shared" si="15"/>
        <v>152136.64285714287</v>
      </c>
      <c r="F39" s="523">
        <f t="shared" si="16"/>
        <v>3104827.093113292</v>
      </c>
      <c r="G39" s="524">
        <f t="shared" si="17"/>
        <v>489326.01410381589</v>
      </c>
      <c r="H39" s="491">
        <f t="shared" si="18"/>
        <v>489326.01410381589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3104827.093113292</v>
      </c>
      <c r="E40" s="522">
        <f t="shared" si="15"/>
        <v>152136.64285714287</v>
      </c>
      <c r="F40" s="523">
        <f t="shared" si="16"/>
        <v>2952690.4502561493</v>
      </c>
      <c r="G40" s="524">
        <f t="shared" si="17"/>
        <v>473198.83849343262</v>
      </c>
      <c r="H40" s="491">
        <f t="shared" si="18"/>
        <v>473198.83849343262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2952690.4502561493</v>
      </c>
      <c r="E41" s="522">
        <f t="shared" si="15"/>
        <v>152136.64285714287</v>
      </c>
      <c r="F41" s="523">
        <f t="shared" si="16"/>
        <v>2800553.8073990066</v>
      </c>
      <c r="G41" s="524">
        <f t="shared" si="17"/>
        <v>457071.66288304934</v>
      </c>
      <c r="H41" s="491">
        <f t="shared" si="18"/>
        <v>457071.66288304934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2800553.8073990066</v>
      </c>
      <c r="E42" s="522">
        <f t="shared" si="15"/>
        <v>152136.64285714287</v>
      </c>
      <c r="F42" s="523">
        <f t="shared" si="16"/>
        <v>2648417.1645418638</v>
      </c>
      <c r="G42" s="524">
        <f t="shared" si="17"/>
        <v>440944.48727266595</v>
      </c>
      <c r="H42" s="491">
        <f t="shared" si="18"/>
        <v>440944.48727266595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2648417.1645418638</v>
      </c>
      <c r="E43" s="522">
        <f t="shared" si="15"/>
        <v>152136.64285714287</v>
      </c>
      <c r="F43" s="523">
        <f t="shared" si="16"/>
        <v>2496280.5216847211</v>
      </c>
      <c r="G43" s="524">
        <f t="shared" si="17"/>
        <v>424817.31166228268</v>
      </c>
      <c r="H43" s="491">
        <f t="shared" si="18"/>
        <v>424817.31166228268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2496280.5216847211</v>
      </c>
      <c r="E44" s="522">
        <f t="shared" si="15"/>
        <v>152136.64285714287</v>
      </c>
      <c r="F44" s="523">
        <f t="shared" si="16"/>
        <v>2344143.8788275784</v>
      </c>
      <c r="G44" s="524">
        <f t="shared" si="17"/>
        <v>408690.1360518994</v>
      </c>
      <c r="H44" s="491">
        <f t="shared" si="18"/>
        <v>408690.1360518994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2344143.8788275784</v>
      </c>
      <c r="E45" s="522">
        <f t="shared" si="15"/>
        <v>152136.64285714287</v>
      </c>
      <c r="F45" s="523">
        <f t="shared" si="16"/>
        <v>2192007.2359704357</v>
      </c>
      <c r="G45" s="524">
        <f t="shared" si="17"/>
        <v>392562.96044151613</v>
      </c>
      <c r="H45" s="491">
        <f t="shared" si="18"/>
        <v>392562.96044151613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2192007.2359704357</v>
      </c>
      <c r="E46" s="522">
        <f t="shared" si="15"/>
        <v>152136.64285714287</v>
      </c>
      <c r="F46" s="523">
        <f t="shared" si="16"/>
        <v>2039870.5931132927</v>
      </c>
      <c r="G46" s="524">
        <f t="shared" si="17"/>
        <v>376435.78483113286</v>
      </c>
      <c r="H46" s="491">
        <f t="shared" si="18"/>
        <v>376435.78483113286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2039870.5931132927</v>
      </c>
      <c r="E47" s="522">
        <f t="shared" si="15"/>
        <v>152136.64285714287</v>
      </c>
      <c r="F47" s="523">
        <f t="shared" si="16"/>
        <v>1887733.9502561498</v>
      </c>
      <c r="G47" s="524">
        <f t="shared" si="17"/>
        <v>360308.60922074947</v>
      </c>
      <c r="H47" s="491">
        <f t="shared" si="18"/>
        <v>360308.60922074947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1887733.9502561498</v>
      </c>
      <c r="E48" s="522">
        <f t="shared" si="15"/>
        <v>152136.64285714287</v>
      </c>
      <c r="F48" s="523">
        <f t="shared" si="16"/>
        <v>1735597.3073990068</v>
      </c>
      <c r="G48" s="524">
        <f t="shared" si="17"/>
        <v>344181.43361036619</v>
      </c>
      <c r="H48" s="491">
        <f t="shared" si="18"/>
        <v>344181.43361036619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1735597.3073990068</v>
      </c>
      <c r="E49" s="522">
        <f t="shared" si="15"/>
        <v>152136.64285714287</v>
      </c>
      <c r="F49" s="523">
        <f t="shared" si="16"/>
        <v>1583460.6645418638</v>
      </c>
      <c r="G49" s="524">
        <f t="shared" si="17"/>
        <v>328054.2579999828</v>
      </c>
      <c r="H49" s="491">
        <f t="shared" si="18"/>
        <v>328054.2579999828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1583460.6645418638</v>
      </c>
      <c r="E50" s="522">
        <f t="shared" si="15"/>
        <v>152136.64285714287</v>
      </c>
      <c r="F50" s="523">
        <f t="shared" si="16"/>
        <v>1431324.0216847209</v>
      </c>
      <c r="G50" s="524">
        <f t="shared" si="17"/>
        <v>311927.08238959953</v>
      </c>
      <c r="H50" s="491">
        <f t="shared" si="18"/>
        <v>311927.08238959953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1431324.0216847209</v>
      </c>
      <c r="E51" s="522">
        <f t="shared" si="15"/>
        <v>152136.64285714287</v>
      </c>
      <c r="F51" s="523">
        <f t="shared" si="16"/>
        <v>1279187.3788275779</v>
      </c>
      <c r="G51" s="524">
        <f t="shared" si="17"/>
        <v>295799.90677921619</v>
      </c>
      <c r="H51" s="491">
        <f t="shared" si="18"/>
        <v>295799.90677921619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1279187.3788275779</v>
      </c>
      <c r="E52" s="522">
        <f t="shared" si="15"/>
        <v>152136.64285714287</v>
      </c>
      <c r="F52" s="523">
        <f t="shared" si="16"/>
        <v>1127050.735970435</v>
      </c>
      <c r="G52" s="524">
        <f t="shared" si="17"/>
        <v>279672.73116883286</v>
      </c>
      <c r="H52" s="491">
        <f t="shared" si="18"/>
        <v>279672.73116883286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1127050.735970435</v>
      </c>
      <c r="E53" s="522">
        <f t="shared" si="15"/>
        <v>152136.64285714287</v>
      </c>
      <c r="F53" s="523">
        <f t="shared" si="16"/>
        <v>974914.09311329213</v>
      </c>
      <c r="G53" s="524">
        <f t="shared" ref="G53:G72" si="20">+I$12*((D53+F53)/2)+E53</f>
        <v>263545.55555844959</v>
      </c>
      <c r="H53" s="491">
        <f t="shared" ref="H53:H72" si="21">+I$13*((D53+F53)/2)+E53</f>
        <v>263545.55555844959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974914.09311329213</v>
      </c>
      <c r="E54" s="522">
        <f t="shared" si="15"/>
        <v>152136.64285714287</v>
      </c>
      <c r="F54" s="523">
        <f t="shared" si="16"/>
        <v>822777.45025614928</v>
      </c>
      <c r="G54" s="524">
        <f t="shared" si="20"/>
        <v>247418.37994806626</v>
      </c>
      <c r="H54" s="491">
        <f t="shared" si="21"/>
        <v>247418.37994806626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822777.45025614928</v>
      </c>
      <c r="E55" s="522">
        <f t="shared" si="15"/>
        <v>152136.64285714287</v>
      </c>
      <c r="F55" s="523">
        <f t="shared" si="16"/>
        <v>670640.80739900644</v>
      </c>
      <c r="G55" s="524">
        <f t="shared" si="20"/>
        <v>231291.20433768295</v>
      </c>
      <c r="H55" s="491">
        <f t="shared" si="21"/>
        <v>231291.20433768295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670640.80739900644</v>
      </c>
      <c r="E56" s="522">
        <f t="shared" si="15"/>
        <v>152136.64285714287</v>
      </c>
      <c r="F56" s="523">
        <f t="shared" si="16"/>
        <v>518504.1645418636</v>
      </c>
      <c r="G56" s="524">
        <f t="shared" si="20"/>
        <v>215164.02872729965</v>
      </c>
      <c r="H56" s="491">
        <f t="shared" si="21"/>
        <v>215164.02872729965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518504.1645418636</v>
      </c>
      <c r="E57" s="522">
        <f t="shared" si="15"/>
        <v>152136.64285714287</v>
      </c>
      <c r="F57" s="523">
        <f t="shared" si="16"/>
        <v>366367.52168472076</v>
      </c>
      <c r="G57" s="524">
        <f t="shared" si="20"/>
        <v>199036.85311691632</v>
      </c>
      <c r="H57" s="491">
        <f t="shared" si="21"/>
        <v>199036.85311691632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366367.52168472076</v>
      </c>
      <c r="E58" s="522">
        <f t="shared" si="15"/>
        <v>152136.64285714287</v>
      </c>
      <c r="F58" s="523">
        <f t="shared" si="16"/>
        <v>214230.87882757789</v>
      </c>
      <c r="G58" s="524">
        <f t="shared" si="20"/>
        <v>182909.67750653301</v>
      </c>
      <c r="H58" s="491">
        <f t="shared" si="21"/>
        <v>182909.67750653301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214230.87882757789</v>
      </c>
      <c r="E59" s="522">
        <f t="shared" si="15"/>
        <v>152136.64285714287</v>
      </c>
      <c r="F59" s="523">
        <f t="shared" si="16"/>
        <v>62094.235970435024</v>
      </c>
      <c r="G59" s="524">
        <f t="shared" si="20"/>
        <v>166782.50189614971</v>
      </c>
      <c r="H59" s="491">
        <f t="shared" si="21"/>
        <v>166782.50189614971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62094.235970435024</v>
      </c>
      <c r="E60" s="522">
        <f t="shared" si="15"/>
        <v>62094.235970435024</v>
      </c>
      <c r="F60" s="523">
        <f t="shared" si="16"/>
        <v>0</v>
      </c>
      <c r="G60" s="524">
        <f t="shared" si="20"/>
        <v>65385.371587342619</v>
      </c>
      <c r="H60" s="491">
        <f t="shared" si="21"/>
        <v>65385.371587342619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6389738.9999999991</v>
      </c>
      <c r="F73" s="375"/>
      <c r="G73" s="375">
        <f>SUM(G17:G72)</f>
        <v>20578348.704041194</v>
      </c>
      <c r="H73" s="375">
        <f>SUM(H17:H72)</f>
        <v>20578348.704041194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707805.11517162854</v>
      </c>
      <c r="N87" s="546">
        <f>IF(J92&lt;D11,0,VLOOKUP(J92,C17:O72,11))</f>
        <v>707805.11517162854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740335.26118023507</v>
      </c>
      <c r="N88" s="550">
        <f>IF(J92&lt;D11,0,VLOOKUP(J92,C99:P154,7))</f>
        <v>740335.26118023507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32530.146008606534</v>
      </c>
      <c r="N89" s="555">
        <f>+N88-N87</f>
        <v>32530.146008606534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148598.58139534883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22">H99</f>
        <v>233617.21066655827</v>
      </c>
      <c r="M99" s="519">
        <f t="shared" ref="M99:M104" si="23">IF(L99&lt;&gt;0,+H99-L99,0)</f>
        <v>0</v>
      </c>
      <c r="N99" s="518">
        <f t="shared" ref="N99:N104" si="24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22"/>
        <v>550651.80741983175</v>
      </c>
      <c r="M100" s="519">
        <f t="shared" si="23"/>
        <v>0</v>
      </c>
      <c r="N100" s="518">
        <f t="shared" si="24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22"/>
        <v>960063.54821647424</v>
      </c>
      <c r="M101" s="519">
        <f t="shared" si="23"/>
        <v>0</v>
      </c>
      <c r="N101" s="518">
        <f t="shared" si="24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26">+I102-H102</f>
        <v>0</v>
      </c>
      <c r="K102" s="514"/>
      <c r="L102" s="518">
        <f t="shared" si="22"/>
        <v>907889.80952511146</v>
      </c>
      <c r="M102" s="519">
        <f t="shared" si="23"/>
        <v>0</v>
      </c>
      <c r="N102" s="518">
        <f t="shared" si="24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26"/>
        <v>0</v>
      </c>
      <c r="K103" s="514"/>
      <c r="L103" s="518">
        <f t="shared" si="22"/>
        <v>860395.26191799133</v>
      </c>
      <c r="M103" s="519">
        <f t="shared" si="23"/>
        <v>0</v>
      </c>
      <c r="N103" s="518">
        <f t="shared" si="24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26"/>
        <v>0</v>
      </c>
      <c r="K104" s="514"/>
      <c r="L104" s="518">
        <f t="shared" si="22"/>
        <v>751814.61930280633</v>
      </c>
      <c r="M104" s="519">
        <f t="shared" si="23"/>
        <v>0</v>
      </c>
      <c r="N104" s="518">
        <f t="shared" si="24"/>
        <v>751814.61930280633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374">
        <f>IF(F104+SUM(E$99:E104)=D$92,F104,D$92-SUM(E$99:E104))</f>
        <v>5602453.7975729061</v>
      </c>
      <c r="E105" s="522">
        <f t="shared" ref="E105:E154" si="29">IF(+$J$96&lt;F104,$J$96,D105)</f>
        <v>148598.58139534883</v>
      </c>
      <c r="F105" s="523">
        <f t="shared" ref="F105:F154" si="30">+D105-E105</f>
        <v>5453855.2161775576</v>
      </c>
      <c r="G105" s="523">
        <f t="shared" ref="G105:G154" si="31">+(F105+D105)/2</f>
        <v>5528154.5068752319</v>
      </c>
      <c r="H105" s="526">
        <f t="shared" ref="H105:H154" si="32">+J$94*G105+E105</f>
        <v>740335.26118023507</v>
      </c>
      <c r="I105" s="577">
        <f t="shared" ref="I105:I154" si="33">+J$95*G105+E105</f>
        <v>740335.26118023507</v>
      </c>
      <c r="J105" s="514">
        <f t="shared" si="26"/>
        <v>0</v>
      </c>
      <c r="K105" s="514"/>
      <c r="L105" s="525"/>
      <c r="M105" s="514">
        <f t="shared" ref="M105:M130" si="34">IF(L105&lt;&gt;0,+H105-L105,0)</f>
        <v>0</v>
      </c>
      <c r="N105" s="525"/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5453855.2161775576</v>
      </c>
      <c r="E106" s="522">
        <f t="shared" si="29"/>
        <v>148598.58139534883</v>
      </c>
      <c r="F106" s="523">
        <f t="shared" si="30"/>
        <v>5305256.6347822091</v>
      </c>
      <c r="G106" s="523">
        <f t="shared" si="31"/>
        <v>5379555.9254798833</v>
      </c>
      <c r="H106" s="526">
        <f t="shared" si="32"/>
        <v>724429.18781230203</v>
      </c>
      <c r="I106" s="577">
        <f t="shared" si="33"/>
        <v>724429.18781230203</v>
      </c>
      <c r="J106" s="514">
        <f t="shared" si="26"/>
        <v>0</v>
      </c>
      <c r="K106" s="514"/>
      <c r="L106" s="525"/>
      <c r="M106" s="514">
        <f t="shared" si="34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5305256.6347822091</v>
      </c>
      <c r="E107" s="522">
        <f t="shared" si="29"/>
        <v>148598.58139534883</v>
      </c>
      <c r="F107" s="523">
        <f t="shared" si="30"/>
        <v>5156658.0533868605</v>
      </c>
      <c r="G107" s="523">
        <f t="shared" si="31"/>
        <v>5230957.3440845348</v>
      </c>
      <c r="H107" s="526">
        <f t="shared" si="32"/>
        <v>708523.11444436875</v>
      </c>
      <c r="I107" s="577">
        <f t="shared" si="33"/>
        <v>708523.11444436875</v>
      </c>
      <c r="J107" s="514">
        <f t="shared" si="26"/>
        <v>0</v>
      </c>
      <c r="K107" s="514"/>
      <c r="L107" s="525"/>
      <c r="M107" s="514">
        <f t="shared" si="34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5156658.0533868605</v>
      </c>
      <c r="E108" s="522">
        <f t="shared" si="29"/>
        <v>148598.58139534883</v>
      </c>
      <c r="F108" s="523">
        <f t="shared" si="30"/>
        <v>5008059.471991512</v>
      </c>
      <c r="G108" s="523">
        <f t="shared" si="31"/>
        <v>5082358.7626891863</v>
      </c>
      <c r="H108" s="526">
        <f t="shared" si="32"/>
        <v>692617.04107643571</v>
      </c>
      <c r="I108" s="577">
        <f t="shared" si="33"/>
        <v>692617.04107643571</v>
      </c>
      <c r="J108" s="514">
        <f t="shared" si="26"/>
        <v>0</v>
      </c>
      <c r="K108" s="514"/>
      <c r="L108" s="525"/>
      <c r="M108" s="514">
        <f t="shared" si="34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5008059.471991512</v>
      </c>
      <c r="E109" s="522">
        <f t="shared" si="29"/>
        <v>148598.58139534883</v>
      </c>
      <c r="F109" s="523">
        <f t="shared" si="30"/>
        <v>4859460.8905961635</v>
      </c>
      <c r="G109" s="523">
        <f t="shared" si="31"/>
        <v>4933760.1812938377</v>
      </c>
      <c r="H109" s="526">
        <f t="shared" si="32"/>
        <v>676710.96770850243</v>
      </c>
      <c r="I109" s="577">
        <f t="shared" si="33"/>
        <v>676710.96770850243</v>
      </c>
      <c r="J109" s="514">
        <f t="shared" si="26"/>
        <v>0</v>
      </c>
      <c r="K109" s="514"/>
      <c r="L109" s="525"/>
      <c r="M109" s="514">
        <f t="shared" si="34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4859460.8905961635</v>
      </c>
      <c r="E110" s="522">
        <f t="shared" si="29"/>
        <v>148598.58139534883</v>
      </c>
      <c r="F110" s="523">
        <f t="shared" si="30"/>
        <v>4710862.3092008149</v>
      </c>
      <c r="G110" s="523">
        <f t="shared" si="31"/>
        <v>4785161.5998984892</v>
      </c>
      <c r="H110" s="526">
        <f t="shared" si="32"/>
        <v>660804.89434056939</v>
      </c>
      <c r="I110" s="577">
        <f t="shared" si="33"/>
        <v>660804.89434056939</v>
      </c>
      <c r="J110" s="514">
        <f t="shared" si="26"/>
        <v>0</v>
      </c>
      <c r="K110" s="514"/>
      <c r="L110" s="525"/>
      <c r="M110" s="514">
        <f t="shared" si="34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4710862.3092008149</v>
      </c>
      <c r="E111" s="522">
        <f t="shared" si="29"/>
        <v>148598.58139534883</v>
      </c>
      <c r="F111" s="523">
        <f t="shared" si="30"/>
        <v>4562263.7278054664</v>
      </c>
      <c r="G111" s="523">
        <f t="shared" si="31"/>
        <v>4636563.0185031407</v>
      </c>
      <c r="H111" s="526">
        <f t="shared" si="32"/>
        <v>644898.82097263623</v>
      </c>
      <c r="I111" s="577">
        <f t="shared" si="33"/>
        <v>644898.82097263623</v>
      </c>
      <c r="J111" s="514">
        <f t="shared" si="26"/>
        <v>0</v>
      </c>
      <c r="K111" s="514"/>
      <c r="L111" s="525"/>
      <c r="M111" s="514">
        <f t="shared" si="34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4562263.7278054664</v>
      </c>
      <c r="E112" s="522">
        <f t="shared" si="29"/>
        <v>148598.58139534883</v>
      </c>
      <c r="F112" s="523">
        <f t="shared" si="30"/>
        <v>4413665.1464101179</v>
      </c>
      <c r="G112" s="523">
        <f t="shared" si="31"/>
        <v>4487964.4371077921</v>
      </c>
      <c r="H112" s="526">
        <f t="shared" si="32"/>
        <v>628992.74760470307</v>
      </c>
      <c r="I112" s="577">
        <f t="shared" si="33"/>
        <v>628992.74760470307</v>
      </c>
      <c r="J112" s="514">
        <f t="shared" si="26"/>
        <v>0</v>
      </c>
      <c r="K112" s="514"/>
      <c r="L112" s="525"/>
      <c r="M112" s="514">
        <f t="shared" si="34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4413665.1464101179</v>
      </c>
      <c r="E113" s="522">
        <f t="shared" si="29"/>
        <v>148598.58139534883</v>
      </c>
      <c r="F113" s="523">
        <f t="shared" si="30"/>
        <v>4265066.5650147693</v>
      </c>
      <c r="G113" s="523">
        <f t="shared" si="31"/>
        <v>4339365.8557124436</v>
      </c>
      <c r="H113" s="526">
        <f t="shared" si="32"/>
        <v>613086.6742367699</v>
      </c>
      <c r="I113" s="577">
        <f t="shared" si="33"/>
        <v>613086.6742367699</v>
      </c>
      <c r="J113" s="514">
        <f t="shared" si="26"/>
        <v>0</v>
      </c>
      <c r="K113" s="514"/>
      <c r="L113" s="525"/>
      <c r="M113" s="514">
        <f t="shared" si="34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4265066.5650147693</v>
      </c>
      <c r="E114" s="522">
        <f t="shared" si="29"/>
        <v>148598.58139534883</v>
      </c>
      <c r="F114" s="523">
        <f t="shared" si="30"/>
        <v>4116467.9836194203</v>
      </c>
      <c r="G114" s="523">
        <f t="shared" si="31"/>
        <v>4190767.2743170951</v>
      </c>
      <c r="H114" s="526">
        <f t="shared" si="32"/>
        <v>597180.60086883674</v>
      </c>
      <c r="I114" s="577">
        <f t="shared" si="33"/>
        <v>597180.60086883674</v>
      </c>
      <c r="J114" s="514">
        <f t="shared" si="26"/>
        <v>0</v>
      </c>
      <c r="K114" s="514"/>
      <c r="L114" s="525"/>
      <c r="M114" s="514">
        <f t="shared" si="34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4116467.9836194203</v>
      </c>
      <c r="E115" s="522">
        <f t="shared" si="29"/>
        <v>148598.58139534883</v>
      </c>
      <c r="F115" s="523">
        <f t="shared" si="30"/>
        <v>3967869.4022240713</v>
      </c>
      <c r="G115" s="523">
        <f t="shared" si="31"/>
        <v>4042168.6929217456</v>
      </c>
      <c r="H115" s="526">
        <f t="shared" si="32"/>
        <v>581274.52750090347</v>
      </c>
      <c r="I115" s="577">
        <f t="shared" si="33"/>
        <v>581274.52750090347</v>
      </c>
      <c r="J115" s="514">
        <f t="shared" si="26"/>
        <v>0</v>
      </c>
      <c r="K115" s="514"/>
      <c r="L115" s="525"/>
      <c r="M115" s="514">
        <f t="shared" si="34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3967869.4022240713</v>
      </c>
      <c r="E116" s="522">
        <f t="shared" si="29"/>
        <v>148598.58139534883</v>
      </c>
      <c r="F116" s="523">
        <f t="shared" si="30"/>
        <v>3819270.8208287223</v>
      </c>
      <c r="G116" s="523">
        <f t="shared" si="31"/>
        <v>3893570.1115263971</v>
      </c>
      <c r="H116" s="526">
        <f t="shared" si="32"/>
        <v>565368.45413297042</v>
      </c>
      <c r="I116" s="577">
        <f t="shared" si="33"/>
        <v>565368.45413297042</v>
      </c>
      <c r="J116" s="514">
        <f t="shared" si="26"/>
        <v>0</v>
      </c>
      <c r="K116" s="514"/>
      <c r="L116" s="525"/>
      <c r="M116" s="514">
        <f t="shared" si="34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3819270.8208287223</v>
      </c>
      <c r="E117" s="522">
        <f t="shared" si="29"/>
        <v>148598.58139534883</v>
      </c>
      <c r="F117" s="523">
        <f t="shared" si="30"/>
        <v>3670672.2394333733</v>
      </c>
      <c r="G117" s="523">
        <f t="shared" si="31"/>
        <v>3744971.5301310476</v>
      </c>
      <c r="H117" s="526">
        <f t="shared" si="32"/>
        <v>549462.38076503715</v>
      </c>
      <c r="I117" s="577">
        <f t="shared" si="33"/>
        <v>549462.38076503715</v>
      </c>
      <c r="J117" s="514">
        <f t="shared" si="26"/>
        <v>0</v>
      </c>
      <c r="K117" s="514"/>
      <c r="L117" s="525"/>
      <c r="M117" s="514">
        <f t="shared" si="34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3670672.2394333733</v>
      </c>
      <c r="E118" s="522">
        <f t="shared" si="29"/>
        <v>148598.58139534883</v>
      </c>
      <c r="F118" s="523">
        <f t="shared" si="30"/>
        <v>3522073.6580380243</v>
      </c>
      <c r="G118" s="523">
        <f t="shared" si="31"/>
        <v>3596372.9487356991</v>
      </c>
      <c r="H118" s="526">
        <f t="shared" si="32"/>
        <v>533556.30739710398</v>
      </c>
      <c r="I118" s="577">
        <f t="shared" si="33"/>
        <v>533556.30739710398</v>
      </c>
      <c r="J118" s="514">
        <f t="shared" si="26"/>
        <v>0</v>
      </c>
      <c r="K118" s="514"/>
      <c r="L118" s="525"/>
      <c r="M118" s="514">
        <f t="shared" si="34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3522073.6580380243</v>
      </c>
      <c r="E119" s="522">
        <f t="shared" si="29"/>
        <v>148598.58139534883</v>
      </c>
      <c r="F119" s="523">
        <f t="shared" si="30"/>
        <v>3373475.0766426753</v>
      </c>
      <c r="G119" s="523">
        <f t="shared" si="31"/>
        <v>3447774.3673403496</v>
      </c>
      <c r="H119" s="526">
        <f t="shared" si="32"/>
        <v>517650.23402917077</v>
      </c>
      <c r="I119" s="577">
        <f t="shared" si="33"/>
        <v>517650.23402917077</v>
      </c>
      <c r="J119" s="514">
        <f t="shared" si="26"/>
        <v>0</v>
      </c>
      <c r="K119" s="514"/>
      <c r="L119" s="525"/>
      <c r="M119" s="514">
        <f t="shared" si="34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3373475.0766426753</v>
      </c>
      <c r="E120" s="522">
        <f t="shared" si="29"/>
        <v>148598.58139534883</v>
      </c>
      <c r="F120" s="523">
        <f t="shared" si="30"/>
        <v>3224876.4952473263</v>
      </c>
      <c r="G120" s="523">
        <f t="shared" si="31"/>
        <v>3299175.7859450011</v>
      </c>
      <c r="H120" s="526">
        <f t="shared" si="32"/>
        <v>501744.16066123761</v>
      </c>
      <c r="I120" s="577">
        <f t="shared" si="33"/>
        <v>501744.16066123761</v>
      </c>
      <c r="J120" s="514">
        <f t="shared" si="26"/>
        <v>0</v>
      </c>
      <c r="K120" s="514"/>
      <c r="L120" s="525"/>
      <c r="M120" s="514">
        <f t="shared" si="34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3224876.4952473263</v>
      </c>
      <c r="E121" s="522">
        <f t="shared" si="29"/>
        <v>148598.58139534883</v>
      </c>
      <c r="F121" s="523">
        <f t="shared" si="30"/>
        <v>3076277.9138519773</v>
      </c>
      <c r="G121" s="523">
        <f t="shared" si="31"/>
        <v>3150577.2045496516</v>
      </c>
      <c r="H121" s="526">
        <f t="shared" si="32"/>
        <v>485838.08729330439</v>
      </c>
      <c r="I121" s="577">
        <f t="shared" si="33"/>
        <v>485838.08729330439</v>
      </c>
      <c r="J121" s="514">
        <f t="shared" si="26"/>
        <v>0</v>
      </c>
      <c r="K121" s="514"/>
      <c r="L121" s="525"/>
      <c r="M121" s="514">
        <f t="shared" si="34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3076277.9138519773</v>
      </c>
      <c r="E122" s="522">
        <f t="shared" si="29"/>
        <v>148598.58139534883</v>
      </c>
      <c r="F122" s="523">
        <f t="shared" si="30"/>
        <v>2927679.3324566283</v>
      </c>
      <c r="G122" s="523">
        <f t="shared" si="31"/>
        <v>3001978.6231543031</v>
      </c>
      <c r="H122" s="526">
        <f t="shared" si="32"/>
        <v>469932.01392537123</v>
      </c>
      <c r="I122" s="577">
        <f t="shared" si="33"/>
        <v>469932.01392537123</v>
      </c>
      <c r="J122" s="514">
        <f t="shared" si="26"/>
        <v>0</v>
      </c>
      <c r="K122" s="514"/>
      <c r="L122" s="525"/>
      <c r="M122" s="514">
        <f t="shared" si="34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2927679.3324566283</v>
      </c>
      <c r="E123" s="522">
        <f t="shared" si="29"/>
        <v>148598.58139534883</v>
      </c>
      <c r="F123" s="523">
        <f t="shared" si="30"/>
        <v>2779080.7510612793</v>
      </c>
      <c r="G123" s="523">
        <f t="shared" si="31"/>
        <v>2853380.0417589536</v>
      </c>
      <c r="H123" s="526">
        <f t="shared" si="32"/>
        <v>454025.94055743801</v>
      </c>
      <c r="I123" s="577">
        <f t="shared" si="33"/>
        <v>454025.94055743801</v>
      </c>
      <c r="J123" s="514">
        <f t="shared" si="26"/>
        <v>0</v>
      </c>
      <c r="K123" s="514"/>
      <c r="L123" s="525"/>
      <c r="M123" s="514">
        <f t="shared" si="34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2779080.7510612793</v>
      </c>
      <c r="E124" s="522">
        <f t="shared" si="29"/>
        <v>148598.58139534883</v>
      </c>
      <c r="F124" s="523">
        <f t="shared" si="30"/>
        <v>2630482.1696659303</v>
      </c>
      <c r="G124" s="523">
        <f t="shared" si="31"/>
        <v>2704781.4603636051</v>
      </c>
      <c r="H124" s="526">
        <f t="shared" si="32"/>
        <v>438119.86718950485</v>
      </c>
      <c r="I124" s="577">
        <f t="shared" si="33"/>
        <v>438119.86718950485</v>
      </c>
      <c r="J124" s="514">
        <f t="shared" si="26"/>
        <v>0</v>
      </c>
      <c r="K124" s="514"/>
      <c r="L124" s="525"/>
      <c r="M124" s="514">
        <f t="shared" si="34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2630482.1696659303</v>
      </c>
      <c r="E125" s="522">
        <f t="shared" si="29"/>
        <v>148598.58139534883</v>
      </c>
      <c r="F125" s="523">
        <f t="shared" si="30"/>
        <v>2481883.5882705813</v>
      </c>
      <c r="G125" s="523">
        <f t="shared" si="31"/>
        <v>2556182.8789682556</v>
      </c>
      <c r="H125" s="526">
        <f t="shared" si="32"/>
        <v>422213.79382157157</v>
      </c>
      <c r="I125" s="577">
        <f t="shared" si="33"/>
        <v>422213.79382157157</v>
      </c>
      <c r="J125" s="514">
        <f t="shared" si="26"/>
        <v>0</v>
      </c>
      <c r="K125" s="514"/>
      <c r="L125" s="525"/>
      <c r="M125" s="514">
        <f t="shared" si="34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2481883.5882705813</v>
      </c>
      <c r="E126" s="522">
        <f t="shared" si="29"/>
        <v>148598.58139534883</v>
      </c>
      <c r="F126" s="523">
        <f t="shared" si="30"/>
        <v>2333285.0068752323</v>
      </c>
      <c r="G126" s="523">
        <f t="shared" si="31"/>
        <v>2407584.2975729071</v>
      </c>
      <c r="H126" s="526">
        <f t="shared" si="32"/>
        <v>406307.72045363847</v>
      </c>
      <c r="I126" s="577">
        <f t="shared" si="33"/>
        <v>406307.72045363847</v>
      </c>
      <c r="J126" s="514">
        <f t="shared" si="26"/>
        <v>0</v>
      </c>
      <c r="K126" s="514"/>
      <c r="L126" s="525"/>
      <c r="M126" s="514">
        <f t="shared" si="34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2333285.0068752323</v>
      </c>
      <c r="E127" s="522">
        <f t="shared" si="29"/>
        <v>148598.58139534883</v>
      </c>
      <c r="F127" s="523">
        <f t="shared" si="30"/>
        <v>2184686.4254798833</v>
      </c>
      <c r="G127" s="523">
        <f t="shared" si="31"/>
        <v>2258985.7161775576</v>
      </c>
      <c r="H127" s="526">
        <f t="shared" si="32"/>
        <v>390401.64708570519</v>
      </c>
      <c r="I127" s="577">
        <f t="shared" si="33"/>
        <v>390401.64708570519</v>
      </c>
      <c r="J127" s="514">
        <f t="shared" si="26"/>
        <v>0</v>
      </c>
      <c r="K127" s="514"/>
      <c r="L127" s="525"/>
      <c r="M127" s="514">
        <f t="shared" si="34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2184686.4254798833</v>
      </c>
      <c r="E128" s="522">
        <f t="shared" si="29"/>
        <v>148598.58139534883</v>
      </c>
      <c r="F128" s="523">
        <f t="shared" si="30"/>
        <v>2036087.8440845346</v>
      </c>
      <c r="G128" s="523">
        <f t="shared" si="31"/>
        <v>2110387.1347822091</v>
      </c>
      <c r="H128" s="526">
        <f t="shared" si="32"/>
        <v>374495.57371777203</v>
      </c>
      <c r="I128" s="577">
        <f t="shared" si="33"/>
        <v>374495.57371777203</v>
      </c>
      <c r="J128" s="514">
        <f t="shared" si="26"/>
        <v>0</v>
      </c>
      <c r="K128" s="514"/>
      <c r="L128" s="525"/>
      <c r="M128" s="514">
        <f t="shared" si="34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2036087.8440845346</v>
      </c>
      <c r="E129" s="522">
        <f t="shared" si="29"/>
        <v>148598.58139534883</v>
      </c>
      <c r="F129" s="523">
        <f t="shared" si="30"/>
        <v>1887489.2626891858</v>
      </c>
      <c r="G129" s="523">
        <f t="shared" si="31"/>
        <v>1961788.5533868601</v>
      </c>
      <c r="H129" s="526">
        <f t="shared" si="32"/>
        <v>358589.50034983887</v>
      </c>
      <c r="I129" s="577">
        <f t="shared" si="33"/>
        <v>358589.50034983887</v>
      </c>
      <c r="J129" s="514">
        <f t="shared" si="26"/>
        <v>0</v>
      </c>
      <c r="K129" s="514"/>
      <c r="L129" s="525"/>
      <c r="M129" s="514">
        <f t="shared" si="34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1887489.2626891858</v>
      </c>
      <c r="E130" s="522">
        <f t="shared" si="29"/>
        <v>148598.58139534883</v>
      </c>
      <c r="F130" s="523">
        <f t="shared" si="30"/>
        <v>1738890.681293837</v>
      </c>
      <c r="G130" s="523">
        <f t="shared" si="31"/>
        <v>1813189.9719915115</v>
      </c>
      <c r="H130" s="526">
        <f t="shared" si="32"/>
        <v>342683.42698190571</v>
      </c>
      <c r="I130" s="577">
        <f t="shared" si="33"/>
        <v>342683.42698190571</v>
      </c>
      <c r="J130" s="514">
        <f t="shared" si="26"/>
        <v>0</v>
      </c>
      <c r="K130" s="514"/>
      <c r="L130" s="525"/>
      <c r="M130" s="514">
        <f t="shared" si="34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1738890.681293837</v>
      </c>
      <c r="E131" s="522">
        <f t="shared" si="29"/>
        <v>148598.58139534883</v>
      </c>
      <c r="F131" s="523">
        <f t="shared" si="30"/>
        <v>1590292.0998984883</v>
      </c>
      <c r="G131" s="523">
        <f t="shared" si="31"/>
        <v>1664591.3905961625</v>
      </c>
      <c r="H131" s="526">
        <f t="shared" si="32"/>
        <v>326777.35361397255</v>
      </c>
      <c r="I131" s="577">
        <f t="shared" si="33"/>
        <v>326777.35361397255</v>
      </c>
      <c r="J131" s="514">
        <f t="shared" si="26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1590292.0998984883</v>
      </c>
      <c r="E132" s="522">
        <f t="shared" si="29"/>
        <v>148598.58139534883</v>
      </c>
      <c r="F132" s="523">
        <f t="shared" si="30"/>
        <v>1441693.5185031395</v>
      </c>
      <c r="G132" s="523">
        <f t="shared" si="31"/>
        <v>1515992.809200814</v>
      </c>
      <c r="H132" s="526">
        <f t="shared" si="32"/>
        <v>310871.28024603939</v>
      </c>
      <c r="I132" s="577">
        <f t="shared" si="33"/>
        <v>310871.28024603939</v>
      </c>
      <c r="J132" s="514">
        <f t="shared" si="26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1441693.5185031395</v>
      </c>
      <c r="E133" s="522">
        <f t="shared" si="29"/>
        <v>148598.58139534883</v>
      </c>
      <c r="F133" s="523">
        <f t="shared" si="30"/>
        <v>1293094.9371077907</v>
      </c>
      <c r="G133" s="523">
        <f t="shared" si="31"/>
        <v>1367394.227805465</v>
      </c>
      <c r="H133" s="526">
        <f t="shared" si="32"/>
        <v>294965.20687810623</v>
      </c>
      <c r="I133" s="577">
        <f t="shared" si="33"/>
        <v>294965.20687810623</v>
      </c>
      <c r="J133" s="514">
        <f t="shared" si="26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1293094.9371077907</v>
      </c>
      <c r="E134" s="522">
        <f t="shared" si="29"/>
        <v>148598.58139534883</v>
      </c>
      <c r="F134" s="523">
        <f t="shared" si="30"/>
        <v>1144496.355712442</v>
      </c>
      <c r="G134" s="523">
        <f t="shared" si="31"/>
        <v>1218795.6464101165</v>
      </c>
      <c r="H134" s="526">
        <f t="shared" si="32"/>
        <v>279059.13351017307</v>
      </c>
      <c r="I134" s="577">
        <f t="shared" si="33"/>
        <v>279059.13351017307</v>
      </c>
      <c r="J134" s="514">
        <f t="shared" si="26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1144496.355712442</v>
      </c>
      <c r="E135" s="522">
        <f t="shared" si="29"/>
        <v>148598.58139534883</v>
      </c>
      <c r="F135" s="523">
        <f t="shared" si="30"/>
        <v>995897.77431709319</v>
      </c>
      <c r="G135" s="523">
        <f t="shared" si="31"/>
        <v>1070197.0650147675</v>
      </c>
      <c r="H135" s="526">
        <f t="shared" si="32"/>
        <v>263153.06014223985</v>
      </c>
      <c r="I135" s="577">
        <f t="shared" si="33"/>
        <v>263153.06014223985</v>
      </c>
      <c r="J135" s="514">
        <f t="shared" si="26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995897.77431709319</v>
      </c>
      <c r="E136" s="522">
        <f t="shared" si="29"/>
        <v>148598.58139534883</v>
      </c>
      <c r="F136" s="523">
        <f t="shared" si="30"/>
        <v>847299.19292174443</v>
      </c>
      <c r="G136" s="523">
        <f t="shared" si="31"/>
        <v>921598.48361941881</v>
      </c>
      <c r="H136" s="526">
        <f t="shared" si="32"/>
        <v>247246.98677430669</v>
      </c>
      <c r="I136" s="577">
        <f t="shared" si="33"/>
        <v>247246.98677430669</v>
      </c>
      <c r="J136" s="514">
        <f t="shared" si="26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847299.19292174443</v>
      </c>
      <c r="E137" s="522">
        <f t="shared" si="29"/>
        <v>148598.58139534883</v>
      </c>
      <c r="F137" s="523">
        <f t="shared" si="30"/>
        <v>698700.61152639566</v>
      </c>
      <c r="G137" s="523">
        <f t="shared" si="31"/>
        <v>772999.90222407004</v>
      </c>
      <c r="H137" s="526">
        <f t="shared" si="32"/>
        <v>231340.91340637353</v>
      </c>
      <c r="I137" s="577">
        <f t="shared" si="33"/>
        <v>231340.91340637353</v>
      </c>
      <c r="J137" s="514">
        <f t="shared" si="26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698700.61152639566</v>
      </c>
      <c r="E138" s="522">
        <f t="shared" si="29"/>
        <v>148598.58139534883</v>
      </c>
      <c r="F138" s="523">
        <f t="shared" si="30"/>
        <v>550102.03013104689</v>
      </c>
      <c r="G138" s="523">
        <f t="shared" si="31"/>
        <v>624401.32082872128</v>
      </c>
      <c r="H138" s="526">
        <f t="shared" si="32"/>
        <v>215434.84003844036</v>
      </c>
      <c r="I138" s="577">
        <f t="shared" si="33"/>
        <v>215434.84003844036</v>
      </c>
      <c r="J138" s="514">
        <f t="shared" si="26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550102.03013104689</v>
      </c>
      <c r="E139" s="522">
        <f t="shared" si="29"/>
        <v>148598.58139534883</v>
      </c>
      <c r="F139" s="523">
        <f t="shared" si="30"/>
        <v>401503.44873569807</v>
      </c>
      <c r="G139" s="523">
        <f t="shared" si="31"/>
        <v>475802.73943337251</v>
      </c>
      <c r="H139" s="526">
        <f t="shared" si="32"/>
        <v>199528.76667050718</v>
      </c>
      <c r="I139" s="577">
        <f t="shared" si="33"/>
        <v>199528.76667050718</v>
      </c>
      <c r="J139" s="514">
        <f t="shared" si="26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401503.44873569807</v>
      </c>
      <c r="E140" s="522">
        <f t="shared" si="29"/>
        <v>148598.58139534883</v>
      </c>
      <c r="F140" s="523">
        <f t="shared" si="30"/>
        <v>252904.86734034924</v>
      </c>
      <c r="G140" s="523">
        <f t="shared" si="31"/>
        <v>327204.15803802363</v>
      </c>
      <c r="H140" s="526">
        <f t="shared" si="32"/>
        <v>183622.69330257399</v>
      </c>
      <c r="I140" s="577">
        <f t="shared" si="33"/>
        <v>183622.69330257399</v>
      </c>
      <c r="J140" s="514">
        <f t="shared" si="26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252904.86734034924</v>
      </c>
      <c r="E141" s="522">
        <f t="shared" si="29"/>
        <v>148598.58139534883</v>
      </c>
      <c r="F141" s="523">
        <f t="shared" si="30"/>
        <v>104306.28594500042</v>
      </c>
      <c r="G141" s="523">
        <f t="shared" si="31"/>
        <v>178605.57664267483</v>
      </c>
      <c r="H141" s="526">
        <f t="shared" si="32"/>
        <v>167716.61993464082</v>
      </c>
      <c r="I141" s="577">
        <f t="shared" si="33"/>
        <v>167716.61993464082</v>
      </c>
      <c r="J141" s="514">
        <f t="shared" si="26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104306.28594500042</v>
      </c>
      <c r="E142" s="522">
        <f t="shared" si="29"/>
        <v>104306.28594500042</v>
      </c>
      <c r="F142" s="523">
        <f t="shared" si="30"/>
        <v>0</v>
      </c>
      <c r="G142" s="523">
        <f t="shared" si="31"/>
        <v>52153.142972500209</v>
      </c>
      <c r="H142" s="526">
        <f t="shared" si="32"/>
        <v>109888.78687266313</v>
      </c>
      <c r="I142" s="577">
        <f t="shared" si="33"/>
        <v>109888.78687266313</v>
      </c>
      <c r="J142" s="514">
        <f t="shared" si="26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29"/>
        <v>0</v>
      </c>
      <c r="F143" s="523">
        <f t="shared" si="30"/>
        <v>0</v>
      </c>
      <c r="G143" s="523">
        <f t="shared" si="31"/>
        <v>0</v>
      </c>
      <c r="H143" s="526">
        <f t="shared" si="32"/>
        <v>0</v>
      </c>
      <c r="I143" s="577">
        <f t="shared" si="33"/>
        <v>0</v>
      </c>
      <c r="J143" s="514">
        <f t="shared" si="26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29"/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26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29"/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26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29"/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26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29"/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26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29"/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26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29"/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26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6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6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6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6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6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  <c r="Q154" s="269"/>
    </row>
    <row r="155" spans="2:17" ht="12.5">
      <c r="C155" s="374" t="s">
        <v>78</v>
      </c>
      <c r="D155" s="375"/>
      <c r="E155" s="375">
        <f>SUM(E99:E154)</f>
        <v>6389738.9999999991</v>
      </c>
      <c r="F155" s="375"/>
      <c r="G155" s="375"/>
      <c r="H155" s="375">
        <f>SUM(H99:H154)</f>
        <v>21173280.844546646</v>
      </c>
      <c r="I155" s="375">
        <f>SUM(I99:I154)</f>
        <v>21173280.844546646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view="pageBreakPreview" zoomScale="82" zoomScaleNormal="100" zoomScaleSheetLayoutView="82" workbookViewId="0">
      <selection activeCell="C6" sqref="C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1775013.5722575998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1775013.5722575998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666" t="s">
        <v>471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420749.57142857142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>G24</f>
        <v>2329003.9936694037</v>
      </c>
      <c r="L24" s="519">
        <f t="shared" si="7"/>
        <v>0</v>
      </c>
      <c r="M24" s="518">
        <f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>G25</f>
        <v>2202992.5205155816</v>
      </c>
      <c r="L25" s="519">
        <f t="shared" si="7"/>
        <v>0</v>
      </c>
      <c r="M25" s="518">
        <f>H25</f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14258890.689085167</v>
      </c>
      <c r="E26" s="520">
        <v>431011.75609756098</v>
      </c>
      <c r="F26" s="515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>G26</f>
        <v>2215843.0945590343</v>
      </c>
      <c r="L26" s="519">
        <f t="shared" si="7"/>
        <v>0</v>
      </c>
      <c r="M26" s="518">
        <f>H26</f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13827878.932987606</v>
      </c>
      <c r="E27" s="520">
        <v>410964.69767441862</v>
      </c>
      <c r="F27" s="515">
        <v>13416914.235313188</v>
      </c>
      <c r="G27" s="516">
        <v>1767151.5501136736</v>
      </c>
      <c r="H27" s="510">
        <v>1767151.5501136736</v>
      </c>
      <c r="I27" s="511">
        <f t="shared" si="0"/>
        <v>0</v>
      </c>
      <c r="J27" s="511"/>
      <c r="K27" s="518">
        <f>G27</f>
        <v>1767151.5501136736</v>
      </c>
      <c r="L27" s="519">
        <f t="shared" ref="L27" si="10">IF(K27&lt;&gt;0,+G27-K27,0)</f>
        <v>0</v>
      </c>
      <c r="M27" s="518">
        <f>H27</f>
        <v>1767151.5501136736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>IU</v>
      </c>
      <c r="C28" s="507">
        <f>IF(D11="","-",+C27+1)</f>
        <v>2020</v>
      </c>
      <c r="D28" s="515">
        <v>13396867.176890045</v>
      </c>
      <c r="E28" s="520">
        <v>431011.75609756098</v>
      </c>
      <c r="F28" s="515">
        <v>12965855.420792485</v>
      </c>
      <c r="G28" s="516">
        <v>2106284.9930216223</v>
      </c>
      <c r="H28" s="510">
        <v>2106284.9930216223</v>
      </c>
      <c r="I28" s="511">
        <f t="shared" si="0"/>
        <v>0</v>
      </c>
      <c r="J28" s="511"/>
      <c r="K28" s="518">
        <f>G28</f>
        <v>2106284.9930216223</v>
      </c>
      <c r="L28" s="519">
        <f t="shared" ref="L28" si="11">IF(K28&lt;&gt;0,+G28-K28,0)</f>
        <v>0</v>
      </c>
      <c r="M28" s="518">
        <f>H28</f>
        <v>2106284.9930216223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23">
        <f>IF(F28+SUM(E$17:E28)=D$10,F28,D$10-SUM(E$17:E28))</f>
        <v>12985902.479215622</v>
      </c>
      <c r="E29" s="522">
        <f>IF(+I14&lt;F28,I14,D29)</f>
        <v>420749.57142857142</v>
      </c>
      <c r="F29" s="523">
        <f t="shared" ref="F29:F48" si="12">+D29-E29</f>
        <v>12565152.907787051</v>
      </c>
      <c r="G29" s="524">
        <f t="shared" ref="G29:G72" si="13">+I$12*((D29+F29)/2)+E29</f>
        <v>1775013.5722575998</v>
      </c>
      <c r="H29" s="491">
        <f t="shared" ref="H29:H72" si="14">+I$13*((D29+F29)/2)+E29</f>
        <v>1775013.5722575998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12565152.907787051</v>
      </c>
      <c r="E30" s="522">
        <f>IF(+I14&lt;F29,I14,D30)</f>
        <v>420749.57142857142</v>
      </c>
      <c r="F30" s="523">
        <f t="shared" si="12"/>
        <v>12144403.33635848</v>
      </c>
      <c r="G30" s="524">
        <f t="shared" si="13"/>
        <v>1730412.2053614359</v>
      </c>
      <c r="H30" s="491">
        <f t="shared" si="14"/>
        <v>1730412.2053614359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12144403.33635848</v>
      </c>
      <c r="E31" s="522">
        <f>IF(+I14&lt;F30,I14,D31)</f>
        <v>420749.57142857142</v>
      </c>
      <c r="F31" s="523">
        <f t="shared" si="12"/>
        <v>11723653.764929909</v>
      </c>
      <c r="G31" s="524">
        <f t="shared" si="13"/>
        <v>1685810.838465272</v>
      </c>
      <c r="H31" s="491">
        <f t="shared" si="14"/>
        <v>1685810.838465272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11723653.764929909</v>
      </c>
      <c r="E32" s="522">
        <f>IF(+I14&lt;F31,I14,D32)</f>
        <v>420749.57142857142</v>
      </c>
      <c r="F32" s="523">
        <f t="shared" si="12"/>
        <v>11302904.193501338</v>
      </c>
      <c r="G32" s="524">
        <f t="shared" si="13"/>
        <v>1641209.4715691081</v>
      </c>
      <c r="H32" s="491">
        <f t="shared" si="14"/>
        <v>1641209.4715691081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11302904.193501338</v>
      </c>
      <c r="E33" s="522">
        <f>IF(+I14&lt;F32,I14,D33)</f>
        <v>420749.57142857142</v>
      </c>
      <c r="F33" s="523">
        <f t="shared" si="12"/>
        <v>10882154.622072767</v>
      </c>
      <c r="G33" s="524">
        <f t="shared" si="13"/>
        <v>1596608.1046729442</v>
      </c>
      <c r="H33" s="491">
        <f t="shared" si="14"/>
        <v>1596608.1046729442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10882154.622072767</v>
      </c>
      <c r="E34" s="522">
        <f>IF(+I14&lt;F33,I14,D34)</f>
        <v>420749.57142857142</v>
      </c>
      <c r="F34" s="523">
        <f t="shared" si="12"/>
        <v>10461405.050644197</v>
      </c>
      <c r="G34" s="524">
        <f t="shared" si="13"/>
        <v>1552006.7377767803</v>
      </c>
      <c r="H34" s="491">
        <f t="shared" si="14"/>
        <v>1552006.7377767803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10461405.050644197</v>
      </c>
      <c r="E35" s="522">
        <f>IF(+I14&lt;F34,I14,D35)</f>
        <v>420749.57142857142</v>
      </c>
      <c r="F35" s="523">
        <f t="shared" si="12"/>
        <v>10040655.479215626</v>
      </c>
      <c r="G35" s="524">
        <f t="shared" si="13"/>
        <v>1507405.3708806164</v>
      </c>
      <c r="H35" s="491">
        <f t="shared" si="14"/>
        <v>1507405.3708806164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10040655.479215626</v>
      </c>
      <c r="E36" s="522">
        <f>IF(+I14&lt;F35,I14,D36)</f>
        <v>420749.57142857142</v>
      </c>
      <c r="F36" s="523">
        <f t="shared" si="12"/>
        <v>9619905.9077870548</v>
      </c>
      <c r="G36" s="524">
        <f t="shared" si="13"/>
        <v>1462804.0039844527</v>
      </c>
      <c r="H36" s="491">
        <f t="shared" si="14"/>
        <v>1462804.0039844527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9619905.9077870548</v>
      </c>
      <c r="E37" s="522">
        <f>IF(+I14&lt;F36,I14,D37)</f>
        <v>420749.57142857142</v>
      </c>
      <c r="F37" s="523">
        <f t="shared" si="12"/>
        <v>9199156.3363584839</v>
      </c>
      <c r="G37" s="524">
        <f t="shared" si="13"/>
        <v>1418202.6370882888</v>
      </c>
      <c r="H37" s="491">
        <f t="shared" si="14"/>
        <v>1418202.6370882888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9199156.3363584839</v>
      </c>
      <c r="E38" s="522">
        <f>IF(+I14&lt;F37,I14,D38)</f>
        <v>420749.57142857142</v>
      </c>
      <c r="F38" s="523">
        <f t="shared" si="12"/>
        <v>8778406.764929913</v>
      </c>
      <c r="G38" s="524">
        <f t="shared" si="13"/>
        <v>1373601.2701921249</v>
      </c>
      <c r="H38" s="491">
        <f t="shared" si="14"/>
        <v>1373601.2701921249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8778406.764929913</v>
      </c>
      <c r="E39" s="522">
        <f>IF(+I14&lt;F38,I14,D39)</f>
        <v>420749.57142857142</v>
      </c>
      <c r="F39" s="523">
        <f t="shared" si="12"/>
        <v>8357657.1935013412</v>
      </c>
      <c r="G39" s="524">
        <f t="shared" si="13"/>
        <v>1328999.903295961</v>
      </c>
      <c r="H39" s="491">
        <f t="shared" si="14"/>
        <v>1328999.903295961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8357657.1935013412</v>
      </c>
      <c r="E40" s="522">
        <f>IF(+I14&lt;F39,I14,D40)</f>
        <v>420749.57142857142</v>
      </c>
      <c r="F40" s="523">
        <f t="shared" si="12"/>
        <v>7936907.6220727693</v>
      </c>
      <c r="G40" s="524">
        <f t="shared" si="13"/>
        <v>1284398.5363997968</v>
      </c>
      <c r="H40" s="491">
        <f t="shared" si="14"/>
        <v>1284398.5363997968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7936907.6220727693</v>
      </c>
      <c r="E41" s="522">
        <f>IF(+I14&lt;F40,I14,D41)</f>
        <v>420749.57142857142</v>
      </c>
      <c r="F41" s="523">
        <f t="shared" si="12"/>
        <v>7516158.0506441975</v>
      </c>
      <c r="G41" s="524">
        <f t="shared" si="13"/>
        <v>1239797.1695036329</v>
      </c>
      <c r="H41" s="491">
        <f t="shared" si="14"/>
        <v>1239797.1695036329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7516158.0506441975</v>
      </c>
      <c r="E42" s="522">
        <f>IF(+I14&lt;F41,I14,D42)</f>
        <v>420749.57142857142</v>
      </c>
      <c r="F42" s="523">
        <f t="shared" si="12"/>
        <v>7095408.4792156257</v>
      </c>
      <c r="G42" s="524">
        <f t="shared" si="13"/>
        <v>1195195.8026074688</v>
      </c>
      <c r="H42" s="491">
        <f t="shared" si="14"/>
        <v>1195195.8026074688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7095408.4792156257</v>
      </c>
      <c r="E43" s="522">
        <f>IF(+I14&lt;F42,I14,D43)</f>
        <v>420749.57142857142</v>
      </c>
      <c r="F43" s="523">
        <f t="shared" si="12"/>
        <v>6674658.9077870538</v>
      </c>
      <c r="G43" s="524">
        <f t="shared" si="13"/>
        <v>1150594.4357113049</v>
      </c>
      <c r="H43" s="491">
        <f t="shared" si="14"/>
        <v>1150594.4357113049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6674658.9077870538</v>
      </c>
      <c r="E44" s="522">
        <f>IF(+I14&lt;F43,I14,D44)</f>
        <v>420749.57142857142</v>
      </c>
      <c r="F44" s="523">
        <f t="shared" si="12"/>
        <v>6253909.336358482</v>
      </c>
      <c r="G44" s="524">
        <f t="shared" si="13"/>
        <v>1105993.068815141</v>
      </c>
      <c r="H44" s="491">
        <f t="shared" si="14"/>
        <v>1105993.068815141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6253909.336358482</v>
      </c>
      <c r="E45" s="522">
        <f>IF(+I14&lt;F44,I14,D45)</f>
        <v>420749.57142857142</v>
      </c>
      <c r="F45" s="523">
        <f t="shared" si="12"/>
        <v>5833159.7649299102</v>
      </c>
      <c r="G45" s="524">
        <f t="shared" si="13"/>
        <v>1061391.7019189771</v>
      </c>
      <c r="H45" s="491">
        <f t="shared" si="14"/>
        <v>1061391.7019189771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5833159.7649299102</v>
      </c>
      <c r="E46" s="522">
        <f>IF(+I14&lt;F45,I14,D46)</f>
        <v>420749.57142857142</v>
      </c>
      <c r="F46" s="523">
        <f t="shared" si="12"/>
        <v>5412410.1935013384</v>
      </c>
      <c r="G46" s="524">
        <f t="shared" si="13"/>
        <v>1016790.3350228129</v>
      </c>
      <c r="H46" s="491">
        <f t="shared" si="14"/>
        <v>1016790.3350228129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5412410.1935013384</v>
      </c>
      <c r="E47" s="522">
        <f>IF(+I14&lt;F46,I14,D47)</f>
        <v>420749.57142857142</v>
      </c>
      <c r="F47" s="523">
        <f t="shared" si="12"/>
        <v>4991660.6220727665</v>
      </c>
      <c r="G47" s="524">
        <f t="shared" si="13"/>
        <v>972188.96812664904</v>
      </c>
      <c r="H47" s="491">
        <f t="shared" si="14"/>
        <v>972188.96812664904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4991660.6220727665</v>
      </c>
      <c r="E48" s="522">
        <f>IF(+I14&lt;F47,I14,D48)</f>
        <v>420749.57142857142</v>
      </c>
      <c r="F48" s="523">
        <f t="shared" si="12"/>
        <v>4570911.0506441947</v>
      </c>
      <c r="G48" s="524">
        <f t="shared" si="13"/>
        <v>927587.6012304849</v>
      </c>
      <c r="H48" s="491">
        <f t="shared" si="14"/>
        <v>927587.6012304849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4570911.0506441947</v>
      </c>
      <c r="E49" s="522">
        <f>IF(+I14&lt;F48,I14,D49)</f>
        <v>420749.57142857142</v>
      </c>
      <c r="F49" s="523">
        <f t="shared" ref="F49:F72" si="15">+D49-E49</f>
        <v>4150161.4792156233</v>
      </c>
      <c r="G49" s="524">
        <f t="shared" si="13"/>
        <v>882986.23433432111</v>
      </c>
      <c r="H49" s="491">
        <f t="shared" si="14"/>
        <v>882986.23433432111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4150161.4792156233</v>
      </c>
      <c r="E50" s="522">
        <f>IF(+I14&lt;F49,I14,D50)</f>
        <v>420749.57142857142</v>
      </c>
      <c r="F50" s="523">
        <f t="shared" si="15"/>
        <v>3729411.907787052</v>
      </c>
      <c r="G50" s="524">
        <f t="shared" si="13"/>
        <v>838384.86743815709</v>
      </c>
      <c r="H50" s="491">
        <f t="shared" si="14"/>
        <v>838384.86743815709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3729411.907787052</v>
      </c>
      <c r="E51" s="522">
        <f>IF(+I14&lt;F50,I14,D51)</f>
        <v>420749.57142857142</v>
      </c>
      <c r="F51" s="523">
        <f t="shared" si="15"/>
        <v>3308662.3363584806</v>
      </c>
      <c r="G51" s="524">
        <f t="shared" si="13"/>
        <v>793783.50054199318</v>
      </c>
      <c r="H51" s="491">
        <f t="shared" si="14"/>
        <v>793783.50054199318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3308662.3363584806</v>
      </c>
      <c r="E52" s="522">
        <f>IF(+I14&lt;F51,I14,D52)</f>
        <v>420749.57142857142</v>
      </c>
      <c r="F52" s="523">
        <f t="shared" si="15"/>
        <v>2887912.7649299093</v>
      </c>
      <c r="G52" s="524">
        <f t="shared" si="13"/>
        <v>749182.13364582928</v>
      </c>
      <c r="H52" s="491">
        <f t="shared" si="14"/>
        <v>749182.13364582928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2887912.7649299093</v>
      </c>
      <c r="E53" s="522">
        <f>IF(+I14&lt;F52,I14,D53)</f>
        <v>420749.57142857142</v>
      </c>
      <c r="F53" s="523">
        <f t="shared" si="15"/>
        <v>2467163.1935013379</v>
      </c>
      <c r="G53" s="524">
        <f t="shared" si="13"/>
        <v>704580.76674966537</v>
      </c>
      <c r="H53" s="491">
        <f t="shared" si="14"/>
        <v>704580.76674966537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2467163.1935013379</v>
      </c>
      <c r="E54" s="522">
        <f>IF(+I14&lt;F53,I14,D54)</f>
        <v>420749.57142857142</v>
      </c>
      <c r="F54" s="523">
        <f t="shared" si="15"/>
        <v>2046413.6220727665</v>
      </c>
      <c r="G54" s="524">
        <f t="shared" si="13"/>
        <v>659979.39985350135</v>
      </c>
      <c r="H54" s="491">
        <f t="shared" si="14"/>
        <v>659979.39985350135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2046413.6220727665</v>
      </c>
      <c r="E55" s="522">
        <f>IF(+I14&lt;F54,I14,D55)</f>
        <v>420749.57142857142</v>
      </c>
      <c r="F55" s="523">
        <f t="shared" si="15"/>
        <v>1625664.0506441952</v>
      </c>
      <c r="G55" s="524">
        <f t="shared" si="13"/>
        <v>615378.03295733745</v>
      </c>
      <c r="H55" s="491">
        <f t="shared" si="14"/>
        <v>615378.03295733745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1625664.0506441952</v>
      </c>
      <c r="E56" s="522">
        <f>IF(+I14&lt;F55,I14,D56)</f>
        <v>420749.57142857142</v>
      </c>
      <c r="F56" s="523">
        <f t="shared" si="15"/>
        <v>1204914.4792156238</v>
      </c>
      <c r="G56" s="524">
        <f t="shared" si="13"/>
        <v>570776.66606117354</v>
      </c>
      <c r="H56" s="491">
        <f t="shared" si="14"/>
        <v>570776.66606117354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1204914.4792156238</v>
      </c>
      <c r="E57" s="522">
        <f>IF(+I14&lt;F56,I14,D57)</f>
        <v>420749.57142857142</v>
      </c>
      <c r="F57" s="523">
        <f t="shared" si="15"/>
        <v>784164.90778705245</v>
      </c>
      <c r="G57" s="524">
        <f t="shared" si="13"/>
        <v>526175.29916500964</v>
      </c>
      <c r="H57" s="491">
        <f t="shared" si="14"/>
        <v>526175.29916500964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784164.90778705245</v>
      </c>
      <c r="E58" s="522">
        <f>IF(+I14&lt;F57,I14,D58)</f>
        <v>420749.57142857142</v>
      </c>
      <c r="F58" s="523">
        <f t="shared" si="15"/>
        <v>363415.33635848103</v>
      </c>
      <c r="G58" s="524">
        <f t="shared" si="13"/>
        <v>481573.93226884567</v>
      </c>
      <c r="H58" s="491">
        <f t="shared" si="14"/>
        <v>481573.93226884567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363415.33635848103</v>
      </c>
      <c r="E59" s="522">
        <f>IF(+I14&lt;F58,I14,D59)</f>
        <v>363415.33635848103</v>
      </c>
      <c r="F59" s="523">
        <f t="shared" si="15"/>
        <v>0</v>
      </c>
      <c r="G59" s="524">
        <f t="shared" si="13"/>
        <v>382677.17505457718</v>
      </c>
      <c r="H59" s="491">
        <f t="shared" si="14"/>
        <v>382677.17505457718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17671481.999999993</v>
      </c>
      <c r="F73" s="375"/>
      <c r="G73" s="375">
        <f>SUM(G17:G72)</f>
        <v>61395071.966399521</v>
      </c>
      <c r="H73" s="375">
        <f>SUM(H17:H72)</f>
        <v>61395071.966399521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1767151.5501136736</v>
      </c>
      <c r="N87" s="546">
        <f>IF(J92&lt;D11,0,VLOOKUP(J92,C17:O72,11))</f>
        <v>1767151.5501136736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1875148.3778696754</v>
      </c>
      <c r="N88" s="550">
        <f>IF(J92&lt;D11,0,VLOOKUP(J92,C99:P154,7))</f>
        <v>1875148.3778696754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107996.82775600185</v>
      </c>
      <c r="N89" s="555">
        <f>+N88-N87</f>
        <v>107996.82775600185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410964.69767441862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20">+I99-H99</f>
        <v>0</v>
      </c>
      <c r="K99" s="514"/>
      <c r="L99" s="512">
        <f t="shared" ref="L99:L104" si="21">H99</f>
        <v>878177</v>
      </c>
      <c r="M99" s="513">
        <f t="shared" ref="M99:M130" si="22">IF(L99&lt;&gt;0,+H99-L99,0)</f>
        <v>0</v>
      </c>
      <c r="N99" s="512">
        <f t="shared" ref="N99:N104" si="23">I99</f>
        <v>878177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20"/>
        <v>0</v>
      </c>
      <c r="K100" s="514"/>
      <c r="L100" s="518">
        <f t="shared" si="21"/>
        <v>3312750.4635227108</v>
      </c>
      <c r="M100" s="519">
        <f t="shared" si="22"/>
        <v>0</v>
      </c>
      <c r="N100" s="518">
        <f t="shared" si="23"/>
        <v>3312750.4635227108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20"/>
        <v>0</v>
      </c>
      <c r="K101" s="514"/>
      <c r="L101" s="518">
        <f t="shared" si="21"/>
        <v>2981733.6450111624</v>
      </c>
      <c r="M101" s="519">
        <f t="shared" si="22"/>
        <v>0</v>
      </c>
      <c r="N101" s="518">
        <f t="shared" si="23"/>
        <v>2981733.6450111624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21"/>
        <v>2864880.1232274803</v>
      </c>
      <c r="M102" s="519">
        <f t="shared" ref="M102:M107" si="27">IF(L102&lt;&gt;0,+H102-L102,0)</f>
        <v>0</v>
      </c>
      <c r="N102" s="518">
        <f t="shared" si="23"/>
        <v>2864880.1232274803</v>
      </c>
      <c r="O102" s="514">
        <f t="shared" ref="O102:O107" si="28">IF(N102&lt;&gt;0,+I102-N102,0)</f>
        <v>0</v>
      </c>
      <c r="P102" s="514">
        <f t="shared" ref="P102:P107" si="29">+O102-M102</f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21"/>
        <v>2610932.3249301547</v>
      </c>
      <c r="M103" s="519">
        <f t="shared" si="27"/>
        <v>0</v>
      </c>
      <c r="N103" s="518">
        <f t="shared" si="23"/>
        <v>2610932.3249301547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21"/>
        <v>2563969.8538958314</v>
      </c>
      <c r="M104" s="519">
        <f t="shared" si="27"/>
        <v>0</v>
      </c>
      <c r="N104" s="518">
        <f t="shared" si="23"/>
        <v>2563969.8538958314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20"/>
        <v>0</v>
      </c>
      <c r="K105" s="514"/>
      <c r="L105" s="518">
        <f>H105</f>
        <v>2443019.3444839055</v>
      </c>
      <c r="M105" s="519">
        <f t="shared" si="27"/>
        <v>0</v>
      </c>
      <c r="N105" s="518">
        <f>I105</f>
        <v>2443019.3444839055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20"/>
        <v>0</v>
      </c>
      <c r="K106" s="514"/>
      <c r="L106" s="518">
        <f>H106</f>
        <v>2306485.4456193848</v>
      </c>
      <c r="M106" s="519">
        <f t="shared" si="27"/>
        <v>0</v>
      </c>
      <c r="N106" s="518">
        <f>I106</f>
        <v>2306485.4456193848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20"/>
        <v>0</v>
      </c>
      <c r="K107" s="514"/>
      <c r="L107" s="518">
        <f>H107</f>
        <v>2183954.2915421841</v>
      </c>
      <c r="M107" s="519">
        <f t="shared" si="27"/>
        <v>0</v>
      </c>
      <c r="N107" s="518">
        <f>I107</f>
        <v>2183954.2915421841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20"/>
        <v>0</v>
      </c>
      <c r="K108" s="514"/>
      <c r="L108" s="518">
        <f>H108</f>
        <v>1909207.486730136</v>
      </c>
      <c r="M108" s="519">
        <f t="shared" ref="M108" si="30">IF(L108&lt;&gt;0,+H108-L108,0)</f>
        <v>0</v>
      </c>
      <c r="N108" s="518">
        <f>I108</f>
        <v>1909207.486730136</v>
      </c>
      <c r="O108" s="514">
        <f t="shared" ref="O108" si="31">IF(N108&lt;&gt;0,+I108-N108,0)</f>
        <v>0</v>
      </c>
      <c r="P108" s="514">
        <f t="shared" si="25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374">
        <f>IF(F108+SUM(E$99:E108)=D$92,F108,D$92-SUM(E$99:E108))</f>
        <v>13884258.546228023</v>
      </c>
      <c r="E109" s="522">
        <f>IF(+J96&lt;F108,J96,D109)</f>
        <v>410964.69767441862</v>
      </c>
      <c r="F109" s="523">
        <f t="shared" ref="F109:F130" si="32">+D109-E109</f>
        <v>13473293.848553605</v>
      </c>
      <c r="G109" s="523">
        <f t="shared" ref="G109:G130" si="33">+(F109+D109)/2</f>
        <v>13678776.197390813</v>
      </c>
      <c r="H109" s="526">
        <f>+J$94*G109+E109</f>
        <v>1875148.3778696754</v>
      </c>
      <c r="I109" s="577">
        <f>+J$95*G109+E109</f>
        <v>1875148.3778696754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13473293.848553605</v>
      </c>
      <c r="E110" s="522">
        <f>IF(+J96&lt;F109,J96,D110)</f>
        <v>410964.69767441862</v>
      </c>
      <c r="F110" s="523">
        <f t="shared" si="32"/>
        <v>13062329.150879188</v>
      </c>
      <c r="G110" s="523">
        <f t="shared" si="33"/>
        <v>13267811.499716397</v>
      </c>
      <c r="H110" s="526">
        <f>+J$94*G110+E110</f>
        <v>1831158.4920211127</v>
      </c>
      <c r="I110" s="577">
        <f>+J$95*G110+E110</f>
        <v>1831158.4920211127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13062329.150879188</v>
      </c>
      <c r="E111" s="522">
        <f>IF(+J96&lt;F110,J96,D111)</f>
        <v>410964.69767441862</v>
      </c>
      <c r="F111" s="523">
        <f t="shared" si="32"/>
        <v>12651364.45320477</v>
      </c>
      <c r="G111" s="523">
        <f t="shared" si="33"/>
        <v>12856846.802041978</v>
      </c>
      <c r="H111" s="526">
        <f>+J$94*G111+E111</f>
        <v>1787168.6061725498</v>
      </c>
      <c r="I111" s="577">
        <f>+J$95*G111+E111</f>
        <v>1787168.6061725498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12651364.45320477</v>
      </c>
      <c r="E112" s="522">
        <f>IF(+J96&lt;F111,J96,D112)</f>
        <v>410964.69767441862</v>
      </c>
      <c r="F112" s="523">
        <f t="shared" si="32"/>
        <v>12240399.755530352</v>
      </c>
      <c r="G112" s="523">
        <f t="shared" si="33"/>
        <v>12445882.104367562</v>
      </c>
      <c r="H112" s="526">
        <f>+J$94*G112+E112</f>
        <v>1743178.7203239871</v>
      </c>
      <c r="I112" s="577">
        <f>+J$95*G112+E112</f>
        <v>1743178.7203239871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12240399.755530352</v>
      </c>
      <c r="E113" s="522">
        <f>IF(+J96&lt;F112,J96,D113)</f>
        <v>410964.69767441862</v>
      </c>
      <c r="F113" s="523">
        <f t="shared" si="32"/>
        <v>11829435.057855934</v>
      </c>
      <c r="G113" s="523">
        <f t="shared" si="33"/>
        <v>12034917.406693142</v>
      </c>
      <c r="H113" s="526">
        <f t="shared" ref="H113:H154" si="34">+J$94*G113+E113</f>
        <v>1699188.8344754239</v>
      </c>
      <c r="I113" s="577">
        <f t="shared" ref="I113:I154" si="35">+J$95*G113+E113</f>
        <v>1699188.8344754239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11829435.057855934</v>
      </c>
      <c r="E114" s="522">
        <f>IF(+J96&lt;F113,J96,D114)</f>
        <v>410964.69767441862</v>
      </c>
      <c r="F114" s="523">
        <f t="shared" si="32"/>
        <v>11418470.360181516</v>
      </c>
      <c r="G114" s="523">
        <f t="shared" si="33"/>
        <v>11623952.709018726</v>
      </c>
      <c r="H114" s="526">
        <f t="shared" si="34"/>
        <v>1655198.9486268614</v>
      </c>
      <c r="I114" s="577">
        <f t="shared" si="35"/>
        <v>1655198.9486268614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11418470.360181516</v>
      </c>
      <c r="E115" s="522">
        <f>IF(+J96&lt;F114,J96,D115)</f>
        <v>410964.69767441862</v>
      </c>
      <c r="F115" s="523">
        <f t="shared" si="32"/>
        <v>11007505.662507098</v>
      </c>
      <c r="G115" s="523">
        <f t="shared" si="33"/>
        <v>11212988.011344306</v>
      </c>
      <c r="H115" s="526">
        <f t="shared" si="34"/>
        <v>1611209.0627782983</v>
      </c>
      <c r="I115" s="577">
        <f t="shared" si="35"/>
        <v>1611209.0627782983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11007505.662507098</v>
      </c>
      <c r="E116" s="522">
        <f>IF(+J96&lt;F115,J96,D116)</f>
        <v>410964.69767441862</v>
      </c>
      <c r="F116" s="523">
        <f t="shared" si="32"/>
        <v>10596540.96483268</v>
      </c>
      <c r="G116" s="523">
        <f t="shared" si="33"/>
        <v>10802023.31366989</v>
      </c>
      <c r="H116" s="526">
        <f t="shared" si="34"/>
        <v>1567219.1769297358</v>
      </c>
      <c r="I116" s="577">
        <f t="shared" si="35"/>
        <v>1567219.1769297358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10596540.96483268</v>
      </c>
      <c r="E117" s="522">
        <f>IF(+J96&lt;F116,J96,D117)</f>
        <v>410964.69767441862</v>
      </c>
      <c r="F117" s="523">
        <f t="shared" si="32"/>
        <v>10185576.267158262</v>
      </c>
      <c r="G117" s="523">
        <f t="shared" si="33"/>
        <v>10391058.61599547</v>
      </c>
      <c r="H117" s="526">
        <f t="shared" si="34"/>
        <v>1523229.2910811726</v>
      </c>
      <c r="I117" s="577">
        <f t="shared" si="35"/>
        <v>1523229.2910811726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10185576.267158262</v>
      </c>
      <c r="E118" s="522">
        <f>IF(+J96&lt;F117,J96,D118)</f>
        <v>410964.69767441862</v>
      </c>
      <c r="F118" s="523">
        <f t="shared" si="32"/>
        <v>9774611.5694838446</v>
      </c>
      <c r="G118" s="523">
        <f t="shared" si="33"/>
        <v>9980093.9183210544</v>
      </c>
      <c r="H118" s="526">
        <f t="shared" si="34"/>
        <v>1479239.4052326099</v>
      </c>
      <c r="I118" s="577">
        <f t="shared" si="35"/>
        <v>1479239.4052326099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9774611.5694838446</v>
      </c>
      <c r="E119" s="522">
        <f>IF(+J96&lt;F118,J96,D119)</f>
        <v>410964.69767441862</v>
      </c>
      <c r="F119" s="523">
        <f t="shared" si="32"/>
        <v>9363646.8718094267</v>
      </c>
      <c r="G119" s="523">
        <f t="shared" si="33"/>
        <v>9569129.2206466347</v>
      </c>
      <c r="H119" s="526">
        <f t="shared" si="34"/>
        <v>1435249.519384047</v>
      </c>
      <c r="I119" s="577">
        <f t="shared" si="35"/>
        <v>1435249.519384047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9363646.8718094267</v>
      </c>
      <c r="E120" s="522">
        <f>IF(+J96&lt;F119,J96,D120)</f>
        <v>410964.69767441862</v>
      </c>
      <c r="F120" s="523">
        <f t="shared" si="32"/>
        <v>8952682.1741350088</v>
      </c>
      <c r="G120" s="523">
        <f t="shared" si="33"/>
        <v>9158164.5229722187</v>
      </c>
      <c r="H120" s="526">
        <f t="shared" si="34"/>
        <v>1391259.6335354846</v>
      </c>
      <c r="I120" s="577">
        <f t="shared" si="35"/>
        <v>1391259.6335354846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8952682.1741350088</v>
      </c>
      <c r="E121" s="522">
        <f>IF(+J96&lt;F120,J96,D121)</f>
        <v>410964.69767441862</v>
      </c>
      <c r="F121" s="523">
        <f t="shared" si="32"/>
        <v>8541717.476460591</v>
      </c>
      <c r="G121" s="523">
        <f t="shared" si="33"/>
        <v>8747199.825297799</v>
      </c>
      <c r="H121" s="526">
        <f t="shared" si="34"/>
        <v>1347269.7476869214</v>
      </c>
      <c r="I121" s="577">
        <f t="shared" si="35"/>
        <v>1347269.7476869214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8541717.476460591</v>
      </c>
      <c r="E122" s="522">
        <f>IF(+J96&lt;F121,J96,D122)</f>
        <v>410964.69767441862</v>
      </c>
      <c r="F122" s="523">
        <f t="shared" si="32"/>
        <v>8130752.7787861722</v>
      </c>
      <c r="G122" s="523">
        <f t="shared" si="33"/>
        <v>8336235.1276233811</v>
      </c>
      <c r="H122" s="526">
        <f t="shared" si="34"/>
        <v>1303279.8618383587</v>
      </c>
      <c r="I122" s="577">
        <f t="shared" si="35"/>
        <v>1303279.8618383587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8130752.7787861722</v>
      </c>
      <c r="E123" s="522">
        <f>IF(+J96&lt;F122,J96,D123)</f>
        <v>410964.69767441862</v>
      </c>
      <c r="F123" s="523">
        <f t="shared" si="32"/>
        <v>7719788.0811117534</v>
      </c>
      <c r="G123" s="523">
        <f t="shared" si="33"/>
        <v>7925270.4299489632</v>
      </c>
      <c r="H123" s="526">
        <f t="shared" si="34"/>
        <v>1259289.9759897958</v>
      </c>
      <c r="I123" s="577">
        <f t="shared" si="35"/>
        <v>1259289.9759897958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7719788.0811117534</v>
      </c>
      <c r="E124" s="522">
        <f>IF(+J96&lt;F123,J96,D124)</f>
        <v>410964.69767441862</v>
      </c>
      <c r="F124" s="523">
        <f t="shared" si="32"/>
        <v>7308823.3834373346</v>
      </c>
      <c r="G124" s="523">
        <f t="shared" si="33"/>
        <v>7514305.7322745435</v>
      </c>
      <c r="H124" s="526">
        <f t="shared" si="34"/>
        <v>1215300.0901412328</v>
      </c>
      <c r="I124" s="577">
        <f t="shared" si="35"/>
        <v>1215300.0901412328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7308823.3834373346</v>
      </c>
      <c r="E125" s="522">
        <f>IF(+J96&lt;F124,J96,D125)</f>
        <v>410964.69767441862</v>
      </c>
      <c r="F125" s="523">
        <f t="shared" si="32"/>
        <v>6897858.6857629158</v>
      </c>
      <c r="G125" s="523">
        <f t="shared" si="33"/>
        <v>7103341.0346001256</v>
      </c>
      <c r="H125" s="526">
        <f t="shared" si="34"/>
        <v>1171310.2042926699</v>
      </c>
      <c r="I125" s="577">
        <f t="shared" si="35"/>
        <v>1171310.2042926699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6897858.6857629158</v>
      </c>
      <c r="E126" s="522">
        <f>IF(+J96&lt;F125,J96,D126)</f>
        <v>410964.69767441862</v>
      </c>
      <c r="F126" s="523">
        <f t="shared" si="32"/>
        <v>6486893.988088497</v>
      </c>
      <c r="G126" s="523">
        <f t="shared" si="33"/>
        <v>6692376.3369257059</v>
      </c>
      <c r="H126" s="526">
        <f t="shared" si="34"/>
        <v>1127320.318444107</v>
      </c>
      <c r="I126" s="577">
        <f t="shared" si="35"/>
        <v>1127320.318444107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6486893.988088497</v>
      </c>
      <c r="E127" s="522">
        <f>IF(+J96&lt;F126,J96,D127)</f>
        <v>410964.69767441862</v>
      </c>
      <c r="F127" s="523">
        <f t="shared" si="32"/>
        <v>6075929.2904140782</v>
      </c>
      <c r="G127" s="523">
        <f t="shared" si="33"/>
        <v>6281411.639251288</v>
      </c>
      <c r="H127" s="526">
        <f t="shared" si="34"/>
        <v>1083330.432595544</v>
      </c>
      <c r="I127" s="577">
        <f t="shared" si="35"/>
        <v>1083330.432595544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6075929.2904140782</v>
      </c>
      <c r="E128" s="522">
        <f>IF(+J96&lt;F127,J96,D128)</f>
        <v>410964.69767441862</v>
      </c>
      <c r="F128" s="523">
        <f t="shared" si="32"/>
        <v>5664964.5927396594</v>
      </c>
      <c r="G128" s="523">
        <f t="shared" si="33"/>
        <v>5870446.9415768683</v>
      </c>
      <c r="H128" s="526">
        <f t="shared" si="34"/>
        <v>1039340.5467469811</v>
      </c>
      <c r="I128" s="577">
        <f t="shared" si="35"/>
        <v>1039340.5467469811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5664964.5927396594</v>
      </c>
      <c r="E129" s="522">
        <f>IF(+J96&lt;F128,J96,D129)</f>
        <v>410964.69767441862</v>
      </c>
      <c r="F129" s="523">
        <f t="shared" si="32"/>
        <v>5253999.8950652406</v>
      </c>
      <c r="G129" s="523">
        <f t="shared" si="33"/>
        <v>5459482.2439024504</v>
      </c>
      <c r="H129" s="526">
        <f t="shared" si="34"/>
        <v>995350.66089841817</v>
      </c>
      <c r="I129" s="577">
        <f t="shared" si="35"/>
        <v>995350.66089841817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5253999.8950652406</v>
      </c>
      <c r="E130" s="522">
        <f>IF(+J96&lt;F129,J96,D130)</f>
        <v>410964.69767441862</v>
      </c>
      <c r="F130" s="523">
        <f t="shared" si="32"/>
        <v>4843035.1973908218</v>
      </c>
      <c r="G130" s="523">
        <f t="shared" si="33"/>
        <v>5048517.5462280307</v>
      </c>
      <c r="H130" s="526">
        <f t="shared" si="34"/>
        <v>951360.77504985523</v>
      </c>
      <c r="I130" s="577">
        <f t="shared" si="35"/>
        <v>951360.77504985523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4843035.1973908218</v>
      </c>
      <c r="E131" s="522">
        <f>IF(+J96&lt;F130,J96,D131)</f>
        <v>410964.69767441862</v>
      </c>
      <c r="F131" s="523">
        <f t="shared" ref="F131:F154" si="36">+D131-E131</f>
        <v>4432070.499716403</v>
      </c>
      <c r="G131" s="523">
        <f t="shared" ref="G131:G154" si="37">+(F131+D131)/2</f>
        <v>4637552.8485536128</v>
      </c>
      <c r="H131" s="526">
        <f t="shared" si="34"/>
        <v>907370.8892012923</v>
      </c>
      <c r="I131" s="577">
        <f t="shared" si="35"/>
        <v>907370.8892012923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4432070.499716403</v>
      </c>
      <c r="E132" s="522">
        <f>IF(+J96&lt;F131,J96,D132)</f>
        <v>410964.69767441862</v>
      </c>
      <c r="F132" s="523">
        <f t="shared" si="36"/>
        <v>4021105.8020419842</v>
      </c>
      <c r="G132" s="523">
        <f t="shared" si="37"/>
        <v>4226588.1508791931</v>
      </c>
      <c r="H132" s="526">
        <f t="shared" si="34"/>
        <v>863381.00335272925</v>
      </c>
      <c r="I132" s="577">
        <f t="shared" si="35"/>
        <v>863381.00335272925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4021105.8020419842</v>
      </c>
      <c r="E133" s="522">
        <f>IF(+J96&lt;F132,J96,D133)</f>
        <v>410964.69767441862</v>
      </c>
      <c r="F133" s="523">
        <f t="shared" si="36"/>
        <v>3610141.1043675654</v>
      </c>
      <c r="G133" s="523">
        <f t="shared" si="37"/>
        <v>3815623.4532047748</v>
      </c>
      <c r="H133" s="526">
        <f t="shared" si="34"/>
        <v>819391.11750416644</v>
      </c>
      <c r="I133" s="577">
        <f t="shared" si="35"/>
        <v>819391.11750416644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3610141.1043675654</v>
      </c>
      <c r="E134" s="522">
        <f>IF(+J96&lt;F133,J96,D134)</f>
        <v>410964.69767441862</v>
      </c>
      <c r="F134" s="523">
        <f t="shared" si="36"/>
        <v>3199176.4066931466</v>
      </c>
      <c r="G134" s="523">
        <f t="shared" si="37"/>
        <v>3404658.755530356</v>
      </c>
      <c r="H134" s="526">
        <f t="shared" si="34"/>
        <v>775401.23165560351</v>
      </c>
      <c r="I134" s="577">
        <f t="shared" si="35"/>
        <v>775401.23165560351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3199176.4066931466</v>
      </c>
      <c r="E135" s="522">
        <f>IF(+J96&lt;F134,J96,D135)</f>
        <v>410964.69767441862</v>
      </c>
      <c r="F135" s="523">
        <f t="shared" si="36"/>
        <v>2788211.7090187278</v>
      </c>
      <c r="G135" s="523">
        <f t="shared" si="37"/>
        <v>2993694.0578559372</v>
      </c>
      <c r="H135" s="526">
        <f t="shared" si="34"/>
        <v>731411.34580704058</v>
      </c>
      <c r="I135" s="577">
        <f t="shared" si="35"/>
        <v>731411.34580704058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2788211.7090187278</v>
      </c>
      <c r="E136" s="522">
        <f>IF(+J96&lt;F135,J96,D136)</f>
        <v>410964.69767441862</v>
      </c>
      <c r="F136" s="523">
        <f t="shared" si="36"/>
        <v>2377247.011344309</v>
      </c>
      <c r="G136" s="523">
        <f t="shared" si="37"/>
        <v>2582729.3601815184</v>
      </c>
      <c r="H136" s="526">
        <f t="shared" si="34"/>
        <v>687421.45995847764</v>
      </c>
      <c r="I136" s="577">
        <f t="shared" si="35"/>
        <v>687421.45995847764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2377247.011344309</v>
      </c>
      <c r="E137" s="522">
        <f>IF(+J96&lt;F136,J96,D137)</f>
        <v>410964.69767441862</v>
      </c>
      <c r="F137" s="523">
        <f t="shared" si="36"/>
        <v>1966282.3136698904</v>
      </c>
      <c r="G137" s="523">
        <f t="shared" si="37"/>
        <v>2171764.6625070996</v>
      </c>
      <c r="H137" s="526">
        <f t="shared" si="34"/>
        <v>643431.57410991471</v>
      </c>
      <c r="I137" s="577">
        <f t="shared" si="35"/>
        <v>643431.57410991471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1966282.3136698904</v>
      </c>
      <c r="E138" s="522">
        <f>IF(+J96&lt;F137,J96,D138)</f>
        <v>410964.69767441862</v>
      </c>
      <c r="F138" s="523">
        <f t="shared" si="36"/>
        <v>1555317.6159954718</v>
      </c>
      <c r="G138" s="523">
        <f t="shared" si="37"/>
        <v>1760799.9648326812</v>
      </c>
      <c r="H138" s="526">
        <f t="shared" si="34"/>
        <v>599441.68826135178</v>
      </c>
      <c r="I138" s="577">
        <f t="shared" si="35"/>
        <v>599441.68826135178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1555317.6159954718</v>
      </c>
      <c r="E139" s="522">
        <f>IF(+J96&lt;F138,J96,D139)</f>
        <v>410964.69767441862</v>
      </c>
      <c r="F139" s="523">
        <f t="shared" si="36"/>
        <v>1144352.9183210533</v>
      </c>
      <c r="G139" s="523">
        <f t="shared" si="37"/>
        <v>1349835.2671582624</v>
      </c>
      <c r="H139" s="526">
        <f t="shared" si="34"/>
        <v>555451.80241278885</v>
      </c>
      <c r="I139" s="577">
        <f t="shared" si="35"/>
        <v>555451.80241278885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1144352.9183210533</v>
      </c>
      <c r="E140" s="522">
        <f>IF(+J96&lt;F139,J96,D140)</f>
        <v>410964.69767441862</v>
      </c>
      <c r="F140" s="523">
        <f t="shared" si="36"/>
        <v>733388.2206466347</v>
      </c>
      <c r="G140" s="523">
        <f t="shared" si="37"/>
        <v>938870.56948384398</v>
      </c>
      <c r="H140" s="526">
        <f t="shared" si="34"/>
        <v>511461.91656422598</v>
      </c>
      <c r="I140" s="577">
        <f t="shared" si="35"/>
        <v>511461.91656422598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733388.2206466347</v>
      </c>
      <c r="E141" s="522">
        <f>IF(+J96&lt;F140,J96,D141)</f>
        <v>410964.69767441862</v>
      </c>
      <c r="F141" s="523">
        <f t="shared" si="36"/>
        <v>322423.52297221607</v>
      </c>
      <c r="G141" s="523">
        <f t="shared" si="37"/>
        <v>527905.87180942541</v>
      </c>
      <c r="H141" s="526">
        <f t="shared" si="34"/>
        <v>467472.03071566304</v>
      </c>
      <c r="I141" s="577">
        <f t="shared" si="35"/>
        <v>467472.03071566304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322423.52297221607</v>
      </c>
      <c r="E142" s="522">
        <f>IF(+J96&lt;F141,J96,D142)</f>
        <v>322423.52297221607</v>
      </c>
      <c r="F142" s="523">
        <f t="shared" si="36"/>
        <v>0</v>
      </c>
      <c r="G142" s="523">
        <f t="shared" si="37"/>
        <v>161211.76148610804</v>
      </c>
      <c r="H142" s="526">
        <f t="shared" si="34"/>
        <v>339679.71803069755</v>
      </c>
      <c r="I142" s="577">
        <f t="shared" si="35"/>
        <v>339679.71803069755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6"/>
        <v>0</v>
      </c>
      <c r="G143" s="523">
        <f t="shared" si="37"/>
        <v>0</v>
      </c>
      <c r="H143" s="526">
        <f t="shared" si="34"/>
        <v>0</v>
      </c>
      <c r="I143" s="577">
        <f t="shared" si="35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</row>
    <row r="155" spans="2:17" ht="12.5">
      <c r="C155" s="374" t="s">
        <v>78</v>
      </c>
      <c r="D155" s="375"/>
      <c r="E155" s="375">
        <f>SUM(E99:E154)</f>
        <v>17671481.999999996</v>
      </c>
      <c r="F155" s="375"/>
      <c r="G155" s="375"/>
      <c r="H155" s="375">
        <f>SUM(H99:H154)</f>
        <v>63048026.438651755</v>
      </c>
      <c r="I155" s="375">
        <f>SUM(I99:I154)</f>
        <v>63048026.438651755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view="pageBreakPreview" zoomScale="75" zoomScaleNormal="100" zoomScaleSheetLayoutView="75" workbookViewId="0">
      <selection activeCell="F11" sqref="F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553989.83619615703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553989.83619615703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666" t="s">
        <v>498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621507.82631215279</v>
      </c>
      <c r="H22" s="610">
        <v>621507.82631215279</v>
      </c>
      <c r="I22" s="511">
        <f t="shared" si="6"/>
        <v>0</v>
      </c>
      <c r="J22" s="511"/>
      <c r="K22" s="518">
        <f t="shared" si="0"/>
        <v>621507.82631215279</v>
      </c>
      <c r="L22" s="519">
        <f t="shared" si="1"/>
        <v>0</v>
      </c>
      <c r="M22" s="518">
        <f t="shared" si="2"/>
        <v>621507.82631215279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117407.58139534884</v>
      </c>
      <c r="F23" s="626">
        <v>4275389.4614834031</v>
      </c>
      <c r="G23" s="609">
        <v>548891.14961656136</v>
      </c>
      <c r="H23" s="610">
        <v>548891.14961656136</v>
      </c>
      <c r="I23" s="511">
        <f t="shared" si="6"/>
        <v>0</v>
      </c>
      <c r="J23" s="511"/>
      <c r="K23" s="518">
        <f t="shared" ref="K23" si="7">G23</f>
        <v>548891.14961656136</v>
      </c>
      <c r="L23" s="519">
        <f t="shared" ref="L23" si="8">IF(K23&lt;&gt;0,+G23-K23,0)</f>
        <v>0</v>
      </c>
      <c r="M23" s="518">
        <f t="shared" ref="M23" si="9">H23</f>
        <v>548891.14961656136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>IU</v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657958.80646796233</v>
      </c>
      <c r="H24" s="610">
        <v>657958.80646796233</v>
      </c>
      <c r="I24" s="511">
        <f t="shared" si="6"/>
        <v>0</v>
      </c>
      <c r="J24" s="511"/>
      <c r="K24" s="518">
        <f t="shared" ref="K24" si="12">G24</f>
        <v>657958.80646796233</v>
      </c>
      <c r="L24" s="519">
        <f t="shared" ref="L24" si="13">IF(K24&lt;&gt;0,+G24-K24,0)</f>
        <v>0</v>
      </c>
      <c r="M24" s="518">
        <f t="shared" ref="M24" si="14">H24</f>
        <v>657958.80646796233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523">
        <f>IF(F24+SUM(E$17:E24)=D$10,F24,D$10-SUM(E$17:E24))</f>
        <v>4152254.680995597</v>
      </c>
      <c r="E25" s="522">
        <f t="shared" ref="E25:E72" si="15">IF(+$I$14&lt;F24,$I$14,D25)</f>
        <v>120203</v>
      </c>
      <c r="F25" s="523">
        <f t="shared" ref="F25:F72" si="16">+D25-E25</f>
        <v>4032051.680995597</v>
      </c>
      <c r="G25" s="524">
        <f t="shared" ref="G25:G52" si="17">+I$12*((D25+F25)/2)+E25</f>
        <v>553989.83619615703</v>
      </c>
      <c r="H25" s="491">
        <f t="shared" ref="H25:H52" si="18">+I$13*((D25+F25)/2)+E25</f>
        <v>553989.83619615703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4032051.680995597</v>
      </c>
      <c r="E26" s="522">
        <f t="shared" si="15"/>
        <v>120203</v>
      </c>
      <c r="F26" s="523">
        <f t="shared" si="16"/>
        <v>3911848.680995597</v>
      </c>
      <c r="G26" s="524">
        <f t="shared" si="17"/>
        <v>541247.77186839876</v>
      </c>
      <c r="H26" s="491">
        <f t="shared" si="18"/>
        <v>541247.77186839876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3911848.680995597</v>
      </c>
      <c r="E27" s="522">
        <f t="shared" si="15"/>
        <v>120203</v>
      </c>
      <c r="F27" s="523">
        <f t="shared" si="16"/>
        <v>3791645.680995597</v>
      </c>
      <c r="G27" s="524">
        <f t="shared" si="17"/>
        <v>528505.70754064037</v>
      </c>
      <c r="H27" s="491">
        <f t="shared" si="18"/>
        <v>528505.70754064037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3791645.680995597</v>
      </c>
      <c r="E28" s="522">
        <f t="shared" si="15"/>
        <v>120203</v>
      </c>
      <c r="F28" s="523">
        <f t="shared" si="16"/>
        <v>3671442.680995597</v>
      </c>
      <c r="G28" s="524">
        <f t="shared" si="17"/>
        <v>515763.6432128821</v>
      </c>
      <c r="H28" s="491">
        <f t="shared" si="18"/>
        <v>515763.6432128821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3671442.680995597</v>
      </c>
      <c r="E29" s="522">
        <f t="shared" si="15"/>
        <v>120203</v>
      </c>
      <c r="F29" s="523">
        <f t="shared" si="16"/>
        <v>3551239.680995597</v>
      </c>
      <c r="G29" s="524">
        <f t="shared" si="17"/>
        <v>503021.57888512383</v>
      </c>
      <c r="H29" s="491">
        <f t="shared" si="18"/>
        <v>503021.57888512383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3551239.680995597</v>
      </c>
      <c r="E30" s="522">
        <f t="shared" si="15"/>
        <v>120203</v>
      </c>
      <c r="F30" s="523">
        <f t="shared" si="16"/>
        <v>3431036.680995597</v>
      </c>
      <c r="G30" s="524">
        <f t="shared" si="17"/>
        <v>490279.5145573655</v>
      </c>
      <c r="H30" s="491">
        <f t="shared" si="18"/>
        <v>490279.5145573655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3431036.680995597</v>
      </c>
      <c r="E31" s="522">
        <f t="shared" si="15"/>
        <v>120203</v>
      </c>
      <c r="F31" s="523">
        <f t="shared" si="16"/>
        <v>3310833.680995597</v>
      </c>
      <c r="G31" s="524">
        <f t="shared" si="17"/>
        <v>477537.45022960723</v>
      </c>
      <c r="H31" s="491">
        <f t="shared" si="18"/>
        <v>477537.45022960723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3310833.680995597</v>
      </c>
      <c r="E32" s="522">
        <f t="shared" si="15"/>
        <v>120203</v>
      </c>
      <c r="F32" s="523">
        <f t="shared" si="16"/>
        <v>3190630.680995597</v>
      </c>
      <c r="G32" s="524">
        <f t="shared" si="17"/>
        <v>464795.3859018489</v>
      </c>
      <c r="H32" s="491">
        <f t="shared" si="18"/>
        <v>464795.3859018489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3190630.680995597</v>
      </c>
      <c r="E33" s="522">
        <f t="shared" si="15"/>
        <v>120203</v>
      </c>
      <c r="F33" s="523">
        <f t="shared" si="16"/>
        <v>3070427.680995597</v>
      </c>
      <c r="G33" s="524">
        <f t="shared" si="17"/>
        <v>452053.32157409063</v>
      </c>
      <c r="H33" s="491">
        <f t="shared" si="18"/>
        <v>452053.32157409063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3070427.680995597</v>
      </c>
      <c r="E34" s="522">
        <f t="shared" si="15"/>
        <v>120203</v>
      </c>
      <c r="F34" s="523">
        <f t="shared" si="16"/>
        <v>2950224.680995597</v>
      </c>
      <c r="G34" s="524">
        <f t="shared" si="17"/>
        <v>439311.2572463323</v>
      </c>
      <c r="H34" s="491">
        <f t="shared" si="18"/>
        <v>439311.2572463323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2950224.680995597</v>
      </c>
      <c r="E35" s="522">
        <f t="shared" si="15"/>
        <v>120203</v>
      </c>
      <c r="F35" s="523">
        <f t="shared" si="16"/>
        <v>2830021.680995597</v>
      </c>
      <c r="G35" s="524">
        <f t="shared" si="17"/>
        <v>426569.19291857403</v>
      </c>
      <c r="H35" s="491">
        <f t="shared" si="18"/>
        <v>426569.19291857403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2830021.680995597</v>
      </c>
      <c r="E36" s="522">
        <f t="shared" si="15"/>
        <v>120203</v>
      </c>
      <c r="F36" s="523">
        <f t="shared" si="16"/>
        <v>2709818.680995597</v>
      </c>
      <c r="G36" s="524">
        <f t="shared" si="17"/>
        <v>413827.1285908157</v>
      </c>
      <c r="H36" s="491">
        <f t="shared" si="18"/>
        <v>413827.1285908157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2709818.680995597</v>
      </c>
      <c r="E37" s="522">
        <f t="shared" si="15"/>
        <v>120203</v>
      </c>
      <c r="F37" s="523">
        <f t="shared" si="16"/>
        <v>2589615.680995597</v>
      </c>
      <c r="G37" s="524">
        <f t="shared" si="17"/>
        <v>401085.06426305743</v>
      </c>
      <c r="H37" s="491">
        <f t="shared" si="18"/>
        <v>401085.06426305743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2589615.680995597</v>
      </c>
      <c r="E38" s="522">
        <f t="shared" si="15"/>
        <v>120203</v>
      </c>
      <c r="F38" s="523">
        <f t="shared" si="16"/>
        <v>2469412.680995597</v>
      </c>
      <c r="G38" s="524">
        <f t="shared" si="17"/>
        <v>388342.9999352991</v>
      </c>
      <c r="H38" s="491">
        <f t="shared" si="18"/>
        <v>388342.9999352991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2469412.680995597</v>
      </c>
      <c r="E39" s="522">
        <f t="shared" si="15"/>
        <v>120203</v>
      </c>
      <c r="F39" s="523">
        <f t="shared" si="16"/>
        <v>2349209.680995597</v>
      </c>
      <c r="G39" s="524">
        <f t="shared" si="17"/>
        <v>375600.93560754077</v>
      </c>
      <c r="H39" s="491">
        <f t="shared" si="18"/>
        <v>375600.93560754077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2349209.680995597</v>
      </c>
      <c r="E40" s="522">
        <f t="shared" si="15"/>
        <v>120203</v>
      </c>
      <c r="F40" s="523">
        <f t="shared" si="16"/>
        <v>2229006.680995597</v>
      </c>
      <c r="G40" s="524">
        <f t="shared" si="17"/>
        <v>362858.8712797825</v>
      </c>
      <c r="H40" s="491">
        <f t="shared" si="18"/>
        <v>362858.8712797825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2229006.680995597</v>
      </c>
      <c r="E41" s="522">
        <f t="shared" si="15"/>
        <v>120203</v>
      </c>
      <c r="F41" s="523">
        <f t="shared" si="16"/>
        <v>2108803.680995597</v>
      </c>
      <c r="G41" s="524">
        <f t="shared" si="17"/>
        <v>350116.80695202423</v>
      </c>
      <c r="H41" s="491">
        <f t="shared" si="18"/>
        <v>350116.80695202423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2108803.680995597</v>
      </c>
      <c r="E42" s="522">
        <f t="shared" si="15"/>
        <v>120203</v>
      </c>
      <c r="F42" s="523">
        <f t="shared" si="16"/>
        <v>1988600.680995597</v>
      </c>
      <c r="G42" s="524">
        <f t="shared" si="17"/>
        <v>337374.74262426584</v>
      </c>
      <c r="H42" s="491">
        <f t="shared" si="18"/>
        <v>337374.74262426584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1988600.680995597</v>
      </c>
      <c r="E43" s="522">
        <f t="shared" si="15"/>
        <v>120203</v>
      </c>
      <c r="F43" s="523">
        <f t="shared" si="16"/>
        <v>1868397.680995597</v>
      </c>
      <c r="G43" s="524">
        <f t="shared" si="17"/>
        <v>324632.67829650757</v>
      </c>
      <c r="H43" s="491">
        <f t="shared" si="18"/>
        <v>324632.67829650757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1868397.680995597</v>
      </c>
      <c r="E44" s="522">
        <f t="shared" si="15"/>
        <v>120203</v>
      </c>
      <c r="F44" s="523">
        <f t="shared" si="16"/>
        <v>1748194.680995597</v>
      </c>
      <c r="G44" s="524">
        <f t="shared" si="17"/>
        <v>311890.6139687493</v>
      </c>
      <c r="H44" s="491">
        <f t="shared" si="18"/>
        <v>311890.6139687493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1748194.680995597</v>
      </c>
      <c r="E45" s="522">
        <f t="shared" si="15"/>
        <v>120203</v>
      </c>
      <c r="F45" s="523">
        <f t="shared" si="16"/>
        <v>1627991.680995597</v>
      </c>
      <c r="G45" s="524">
        <f t="shared" si="17"/>
        <v>299148.54964099097</v>
      </c>
      <c r="H45" s="491">
        <f t="shared" si="18"/>
        <v>299148.54964099097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1627991.680995597</v>
      </c>
      <c r="E46" s="522">
        <f t="shared" si="15"/>
        <v>120203</v>
      </c>
      <c r="F46" s="523">
        <f t="shared" si="16"/>
        <v>1507788.680995597</v>
      </c>
      <c r="G46" s="524">
        <f t="shared" si="17"/>
        <v>286406.48531323264</v>
      </c>
      <c r="H46" s="491">
        <f t="shared" si="18"/>
        <v>286406.48531323264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1507788.680995597</v>
      </c>
      <c r="E47" s="522">
        <f t="shared" si="15"/>
        <v>120203</v>
      </c>
      <c r="F47" s="523">
        <f t="shared" si="16"/>
        <v>1387585.680995597</v>
      </c>
      <c r="G47" s="524">
        <f t="shared" si="17"/>
        <v>273664.42098547437</v>
      </c>
      <c r="H47" s="491">
        <f t="shared" si="18"/>
        <v>273664.42098547437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1387585.680995597</v>
      </c>
      <c r="E48" s="522">
        <f t="shared" si="15"/>
        <v>120203</v>
      </c>
      <c r="F48" s="523">
        <f t="shared" si="16"/>
        <v>1267382.680995597</v>
      </c>
      <c r="G48" s="524">
        <f t="shared" si="17"/>
        <v>260922.35665771607</v>
      </c>
      <c r="H48" s="491">
        <f t="shared" si="18"/>
        <v>260922.35665771607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1267382.680995597</v>
      </c>
      <c r="E49" s="522">
        <f t="shared" si="15"/>
        <v>120203</v>
      </c>
      <c r="F49" s="523">
        <f t="shared" si="16"/>
        <v>1147179.680995597</v>
      </c>
      <c r="G49" s="524">
        <f t="shared" si="17"/>
        <v>248180.29232995777</v>
      </c>
      <c r="H49" s="491">
        <f t="shared" si="18"/>
        <v>248180.29232995777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1147179.680995597</v>
      </c>
      <c r="E50" s="522">
        <f t="shared" si="15"/>
        <v>120203</v>
      </c>
      <c r="F50" s="523">
        <f t="shared" si="16"/>
        <v>1026976.680995597</v>
      </c>
      <c r="G50" s="524">
        <f t="shared" si="17"/>
        <v>235438.22800219944</v>
      </c>
      <c r="H50" s="491">
        <f t="shared" si="18"/>
        <v>235438.22800219944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1026976.680995597</v>
      </c>
      <c r="E51" s="522">
        <f t="shared" si="15"/>
        <v>120203</v>
      </c>
      <c r="F51" s="523">
        <f t="shared" si="16"/>
        <v>906773.68099559704</v>
      </c>
      <c r="G51" s="524">
        <f t="shared" si="17"/>
        <v>222696.16367444117</v>
      </c>
      <c r="H51" s="491">
        <f t="shared" si="18"/>
        <v>222696.16367444117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906773.68099559704</v>
      </c>
      <c r="E52" s="522">
        <f t="shared" si="15"/>
        <v>120203</v>
      </c>
      <c r="F52" s="523">
        <f t="shared" si="16"/>
        <v>786570.68099559704</v>
      </c>
      <c r="G52" s="524">
        <f t="shared" si="17"/>
        <v>209954.09934668284</v>
      </c>
      <c r="H52" s="491">
        <f t="shared" si="18"/>
        <v>209954.09934668284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786570.68099559704</v>
      </c>
      <c r="E53" s="522">
        <f t="shared" si="15"/>
        <v>120203</v>
      </c>
      <c r="F53" s="523">
        <f t="shared" si="16"/>
        <v>666367.68099559704</v>
      </c>
      <c r="G53" s="524">
        <f t="shared" ref="G53:G72" si="20">+I$12*((D53+F53)/2)+E53</f>
        <v>197212.03501892457</v>
      </c>
      <c r="H53" s="491">
        <f t="shared" ref="H53:H72" si="21">+I$13*((D53+F53)/2)+E53</f>
        <v>197212.03501892457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666367.68099559704</v>
      </c>
      <c r="E54" s="522">
        <f t="shared" si="15"/>
        <v>120203</v>
      </c>
      <c r="F54" s="523">
        <f t="shared" si="16"/>
        <v>546164.68099559704</v>
      </c>
      <c r="G54" s="524">
        <f t="shared" si="20"/>
        <v>184469.97069116624</v>
      </c>
      <c r="H54" s="491">
        <f t="shared" si="21"/>
        <v>184469.97069116624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546164.68099559704</v>
      </c>
      <c r="E55" s="522">
        <f t="shared" si="15"/>
        <v>120203</v>
      </c>
      <c r="F55" s="523">
        <f t="shared" si="16"/>
        <v>425961.68099559704</v>
      </c>
      <c r="G55" s="524">
        <f t="shared" si="20"/>
        <v>171727.90636340794</v>
      </c>
      <c r="H55" s="491">
        <f t="shared" si="21"/>
        <v>171727.90636340794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425961.68099559704</v>
      </c>
      <c r="E56" s="522">
        <f t="shared" si="15"/>
        <v>120203</v>
      </c>
      <c r="F56" s="523">
        <f t="shared" si="16"/>
        <v>305758.68099559704</v>
      </c>
      <c r="G56" s="524">
        <f t="shared" si="20"/>
        <v>158985.84203564964</v>
      </c>
      <c r="H56" s="491">
        <f t="shared" si="21"/>
        <v>158985.84203564964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305758.68099559704</v>
      </c>
      <c r="E57" s="522">
        <f t="shared" si="15"/>
        <v>120203</v>
      </c>
      <c r="F57" s="523">
        <f t="shared" si="16"/>
        <v>185555.68099559704</v>
      </c>
      <c r="G57" s="524">
        <f t="shared" si="20"/>
        <v>146243.77770789134</v>
      </c>
      <c r="H57" s="491">
        <f t="shared" si="21"/>
        <v>146243.77770789134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185555.68099559704</v>
      </c>
      <c r="E58" s="522">
        <f t="shared" si="15"/>
        <v>120203</v>
      </c>
      <c r="F58" s="523">
        <f t="shared" si="16"/>
        <v>65352.680995597038</v>
      </c>
      <c r="G58" s="524">
        <f t="shared" si="20"/>
        <v>133501.71338013303</v>
      </c>
      <c r="H58" s="491">
        <f t="shared" si="21"/>
        <v>133501.71338013303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65352.680995597038</v>
      </c>
      <c r="E59" s="522">
        <f t="shared" si="15"/>
        <v>65352.680995597038</v>
      </c>
      <c r="F59" s="523">
        <f t="shared" si="16"/>
        <v>0</v>
      </c>
      <c r="G59" s="524">
        <f t="shared" si="20"/>
        <v>68816.521603723973</v>
      </c>
      <c r="H59" s="491">
        <f t="shared" si="21"/>
        <v>68816.521603723973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5048526</v>
      </c>
      <c r="F73" s="375"/>
      <c r="G73" s="375">
        <f>SUM(G17:G72)</f>
        <v>17080874.189144153</v>
      </c>
      <c r="H73" s="375">
        <f>SUM(H17:H72)</f>
        <v>17080874.189144153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548891.14961656136</v>
      </c>
      <c r="N87" s="546">
        <f>IF(J92&lt;D11,0,VLOOKUP(J92,C17:O72,11))</f>
        <v>548891.14961656136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581054.26400771562</v>
      </c>
      <c r="N88" s="550">
        <f>IF(J92&lt;D11,0,VLOOKUP(J92,C99:P154,7))</f>
        <v>581054.26400771562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32163.11439115426</v>
      </c>
      <c r="N89" s="555">
        <f>+N88-N87</f>
        <v>32163.11439115426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117407.58139534884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22">H99</f>
        <v>397520.86907446757</v>
      </c>
      <c r="M99" s="519">
        <f t="shared" ref="M99:M104" si="23">IF(L99&lt;&gt;0,+H99-L99,0)</f>
        <v>0</v>
      </c>
      <c r="N99" s="518">
        <f t="shared" ref="N99:N104" si="24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22"/>
        <v>790031.91488158714</v>
      </c>
      <c r="M100" s="519">
        <f t="shared" si="23"/>
        <v>0</v>
      </c>
      <c r="N100" s="518">
        <f t="shared" si="24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22"/>
        <v>753764.11200720049</v>
      </c>
      <c r="M101" s="519">
        <f t="shared" si="23"/>
        <v>0</v>
      </c>
      <c r="N101" s="518">
        <f t="shared" si="24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26">+I102-H102</f>
        <v>0</v>
      </c>
      <c r="K102" s="514"/>
      <c r="L102" s="518">
        <f t="shared" si="22"/>
        <v>712716.54417822254</v>
      </c>
      <c r="M102" s="519">
        <f t="shared" si="23"/>
        <v>0</v>
      </c>
      <c r="N102" s="518">
        <f t="shared" si="24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26"/>
        <v>0</v>
      </c>
      <c r="K103" s="514"/>
      <c r="L103" s="518">
        <f t="shared" si="22"/>
        <v>675389.93455255101</v>
      </c>
      <c r="M103" s="519">
        <f t="shared" si="23"/>
        <v>0</v>
      </c>
      <c r="N103" s="518">
        <f t="shared" si="24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26"/>
        <v>0</v>
      </c>
      <c r="K104" s="514"/>
      <c r="L104" s="518">
        <f t="shared" si="22"/>
        <v>590176.19481222471</v>
      </c>
      <c r="M104" s="519">
        <f t="shared" si="23"/>
        <v>0</v>
      </c>
      <c r="N104" s="518">
        <f t="shared" si="24"/>
        <v>590176.19481222471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374">
        <f>IF(F104+SUM(E$99:E104)=D$92,F104,D$92-SUM(E$99:E104))</f>
        <v>4390208.9781284612</v>
      </c>
      <c r="E105" s="522">
        <f t="shared" ref="E105:E154" si="29">IF(+$J$96&lt;F104,$J$96,D105)</f>
        <v>117407.58139534884</v>
      </c>
      <c r="F105" s="523">
        <f t="shared" ref="F105:F154" si="30">+D105-E105</f>
        <v>4272801.3967331126</v>
      </c>
      <c r="G105" s="523">
        <f t="shared" ref="G105:G154" si="31">+(F105+D105)/2</f>
        <v>4331505.1874307869</v>
      </c>
      <c r="H105" s="526">
        <f t="shared" ref="H105:H154" si="32">+J$94*G105+E105</f>
        <v>581054.26400771562</v>
      </c>
      <c r="I105" s="577">
        <f t="shared" ref="I105:I154" si="33">+J$95*G105+E105</f>
        <v>581054.26400771562</v>
      </c>
      <c r="J105" s="514">
        <f t="shared" si="26"/>
        <v>0</v>
      </c>
      <c r="K105" s="514"/>
      <c r="L105" s="525"/>
      <c r="M105" s="514">
        <f t="shared" ref="M105:M130" si="34">IF(L105&lt;&gt;0,+H105-L105,0)</f>
        <v>0</v>
      </c>
      <c r="N105" s="525"/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4272801.3967331126</v>
      </c>
      <c r="E106" s="522">
        <f t="shared" si="29"/>
        <v>117407.58139534884</v>
      </c>
      <c r="F106" s="523">
        <f t="shared" si="30"/>
        <v>4155393.8153377636</v>
      </c>
      <c r="G106" s="523">
        <f t="shared" si="31"/>
        <v>4214097.6060354384</v>
      </c>
      <c r="H106" s="526">
        <f t="shared" si="32"/>
        <v>568486.89232697582</v>
      </c>
      <c r="I106" s="577">
        <f t="shared" si="33"/>
        <v>568486.89232697582</v>
      </c>
      <c r="J106" s="514">
        <f t="shared" si="26"/>
        <v>0</v>
      </c>
      <c r="K106" s="514"/>
      <c r="L106" s="525"/>
      <c r="M106" s="514">
        <f t="shared" si="34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4155393.8153377636</v>
      </c>
      <c r="E107" s="522">
        <f t="shared" si="29"/>
        <v>117407.58139534884</v>
      </c>
      <c r="F107" s="523">
        <f t="shared" si="30"/>
        <v>4037986.2339424146</v>
      </c>
      <c r="G107" s="523">
        <f t="shared" si="31"/>
        <v>4096690.0246400889</v>
      </c>
      <c r="H107" s="526">
        <f t="shared" si="32"/>
        <v>555919.52064623602</v>
      </c>
      <c r="I107" s="577">
        <f t="shared" si="33"/>
        <v>555919.52064623602</v>
      </c>
      <c r="J107" s="514">
        <f t="shared" si="26"/>
        <v>0</v>
      </c>
      <c r="K107" s="514"/>
      <c r="L107" s="525"/>
      <c r="M107" s="514">
        <f t="shared" si="34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4037986.2339424146</v>
      </c>
      <c r="E108" s="522">
        <f t="shared" si="29"/>
        <v>117407.58139534884</v>
      </c>
      <c r="F108" s="523">
        <f t="shared" si="30"/>
        <v>3920578.6525470656</v>
      </c>
      <c r="G108" s="523">
        <f t="shared" si="31"/>
        <v>3979282.4432447404</v>
      </c>
      <c r="H108" s="526">
        <f t="shared" si="32"/>
        <v>543352.14896549634</v>
      </c>
      <c r="I108" s="577">
        <f t="shared" si="33"/>
        <v>543352.14896549634</v>
      </c>
      <c r="J108" s="514">
        <f t="shared" si="26"/>
        <v>0</v>
      </c>
      <c r="K108" s="514"/>
      <c r="L108" s="525"/>
      <c r="M108" s="514">
        <f t="shared" si="34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3920578.6525470656</v>
      </c>
      <c r="E109" s="522">
        <f t="shared" si="29"/>
        <v>117407.58139534884</v>
      </c>
      <c r="F109" s="523">
        <f t="shared" si="30"/>
        <v>3803171.0711517166</v>
      </c>
      <c r="G109" s="523">
        <f t="shared" si="31"/>
        <v>3861874.8618493909</v>
      </c>
      <c r="H109" s="526">
        <f t="shared" si="32"/>
        <v>530784.77728475654</v>
      </c>
      <c r="I109" s="577">
        <f t="shared" si="33"/>
        <v>530784.77728475654</v>
      </c>
      <c r="J109" s="514">
        <f t="shared" si="26"/>
        <v>0</v>
      </c>
      <c r="K109" s="514"/>
      <c r="L109" s="525"/>
      <c r="M109" s="514">
        <f t="shared" si="34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3803171.0711517166</v>
      </c>
      <c r="E110" s="522">
        <f t="shared" si="29"/>
        <v>117407.58139534884</v>
      </c>
      <c r="F110" s="523">
        <f t="shared" si="30"/>
        <v>3685763.4897563676</v>
      </c>
      <c r="G110" s="523">
        <f t="shared" si="31"/>
        <v>3744467.2804540424</v>
      </c>
      <c r="H110" s="526">
        <f t="shared" si="32"/>
        <v>518217.40560401685</v>
      </c>
      <c r="I110" s="577">
        <f t="shared" si="33"/>
        <v>518217.40560401685</v>
      </c>
      <c r="J110" s="514">
        <f t="shared" si="26"/>
        <v>0</v>
      </c>
      <c r="K110" s="514"/>
      <c r="L110" s="525"/>
      <c r="M110" s="514">
        <f t="shared" si="34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3685763.4897563676</v>
      </c>
      <c r="E111" s="522">
        <f t="shared" si="29"/>
        <v>117407.58139534884</v>
      </c>
      <c r="F111" s="523">
        <f t="shared" si="30"/>
        <v>3568355.9083610186</v>
      </c>
      <c r="G111" s="523">
        <f t="shared" si="31"/>
        <v>3627059.6990586929</v>
      </c>
      <c r="H111" s="526">
        <f t="shared" si="32"/>
        <v>505650.03392327705</v>
      </c>
      <c r="I111" s="577">
        <f t="shared" si="33"/>
        <v>505650.03392327705</v>
      </c>
      <c r="J111" s="514">
        <f t="shared" si="26"/>
        <v>0</v>
      </c>
      <c r="K111" s="514"/>
      <c r="L111" s="525"/>
      <c r="M111" s="514">
        <f t="shared" si="34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3568355.9083610186</v>
      </c>
      <c r="E112" s="522">
        <f t="shared" si="29"/>
        <v>117407.58139534884</v>
      </c>
      <c r="F112" s="523">
        <f t="shared" si="30"/>
        <v>3450948.3269656696</v>
      </c>
      <c r="G112" s="523">
        <f t="shared" si="31"/>
        <v>3509652.1176633444</v>
      </c>
      <c r="H112" s="526">
        <f t="shared" si="32"/>
        <v>493082.66224253736</v>
      </c>
      <c r="I112" s="577">
        <f t="shared" si="33"/>
        <v>493082.66224253736</v>
      </c>
      <c r="J112" s="514">
        <f t="shared" si="26"/>
        <v>0</v>
      </c>
      <c r="K112" s="514"/>
      <c r="L112" s="525"/>
      <c r="M112" s="514">
        <f t="shared" si="34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3450948.3269656696</v>
      </c>
      <c r="E113" s="522">
        <f t="shared" si="29"/>
        <v>117407.58139534884</v>
      </c>
      <c r="F113" s="523">
        <f t="shared" si="30"/>
        <v>3333540.7455703206</v>
      </c>
      <c r="G113" s="523">
        <f t="shared" si="31"/>
        <v>3392244.5362679949</v>
      </c>
      <c r="H113" s="526">
        <f t="shared" si="32"/>
        <v>480515.29056179756</v>
      </c>
      <c r="I113" s="577">
        <f t="shared" si="33"/>
        <v>480515.29056179756</v>
      </c>
      <c r="J113" s="514">
        <f t="shared" si="26"/>
        <v>0</v>
      </c>
      <c r="K113" s="514"/>
      <c r="L113" s="525"/>
      <c r="M113" s="514">
        <f t="shared" si="34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3333540.7455703206</v>
      </c>
      <c r="E114" s="522">
        <f t="shared" si="29"/>
        <v>117407.58139534884</v>
      </c>
      <c r="F114" s="523">
        <f t="shared" si="30"/>
        <v>3216133.1641749716</v>
      </c>
      <c r="G114" s="523">
        <f t="shared" si="31"/>
        <v>3274836.9548726464</v>
      </c>
      <c r="H114" s="526">
        <f t="shared" si="32"/>
        <v>467947.91888105788</v>
      </c>
      <c r="I114" s="577">
        <f t="shared" si="33"/>
        <v>467947.91888105788</v>
      </c>
      <c r="J114" s="514">
        <f t="shared" si="26"/>
        <v>0</v>
      </c>
      <c r="K114" s="514"/>
      <c r="L114" s="525"/>
      <c r="M114" s="514">
        <f t="shared" si="34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3216133.1641749716</v>
      </c>
      <c r="E115" s="522">
        <f t="shared" si="29"/>
        <v>117407.58139534884</v>
      </c>
      <c r="F115" s="523">
        <f t="shared" si="30"/>
        <v>3098725.5827796226</v>
      </c>
      <c r="G115" s="523">
        <f t="shared" si="31"/>
        <v>3157429.3734772969</v>
      </c>
      <c r="H115" s="526">
        <f t="shared" si="32"/>
        <v>455380.54720031808</v>
      </c>
      <c r="I115" s="577">
        <f t="shared" si="33"/>
        <v>455380.54720031808</v>
      </c>
      <c r="J115" s="514">
        <f t="shared" si="26"/>
        <v>0</v>
      </c>
      <c r="K115" s="514"/>
      <c r="L115" s="525"/>
      <c r="M115" s="514">
        <f t="shared" si="34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3098725.5827796226</v>
      </c>
      <c r="E116" s="522">
        <f t="shared" si="29"/>
        <v>117407.58139534884</v>
      </c>
      <c r="F116" s="523">
        <f t="shared" si="30"/>
        <v>2981318.0013842736</v>
      </c>
      <c r="G116" s="523">
        <f t="shared" si="31"/>
        <v>3040021.7920819484</v>
      </c>
      <c r="H116" s="526">
        <f t="shared" si="32"/>
        <v>442813.17551957833</v>
      </c>
      <c r="I116" s="577">
        <f t="shared" si="33"/>
        <v>442813.17551957833</v>
      </c>
      <c r="J116" s="514">
        <f t="shared" si="26"/>
        <v>0</v>
      </c>
      <c r="K116" s="514"/>
      <c r="L116" s="525"/>
      <c r="M116" s="514">
        <f t="shared" si="34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2981318.0013842736</v>
      </c>
      <c r="E117" s="522">
        <f t="shared" si="29"/>
        <v>117407.58139534884</v>
      </c>
      <c r="F117" s="523">
        <f t="shared" si="30"/>
        <v>2863910.4199889246</v>
      </c>
      <c r="G117" s="523">
        <f t="shared" si="31"/>
        <v>2922614.2106865989</v>
      </c>
      <c r="H117" s="526">
        <f t="shared" si="32"/>
        <v>430245.80383883853</v>
      </c>
      <c r="I117" s="577">
        <f t="shared" si="33"/>
        <v>430245.80383883853</v>
      </c>
      <c r="J117" s="514">
        <f t="shared" si="26"/>
        <v>0</v>
      </c>
      <c r="K117" s="514"/>
      <c r="L117" s="525"/>
      <c r="M117" s="514">
        <f t="shared" si="34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2863910.4199889246</v>
      </c>
      <c r="E118" s="522">
        <f t="shared" si="29"/>
        <v>117407.58139534884</v>
      </c>
      <c r="F118" s="523">
        <f t="shared" si="30"/>
        <v>2746502.8385935756</v>
      </c>
      <c r="G118" s="523">
        <f t="shared" si="31"/>
        <v>2805206.6292912504</v>
      </c>
      <c r="H118" s="526">
        <f t="shared" si="32"/>
        <v>417678.43215809885</v>
      </c>
      <c r="I118" s="577">
        <f t="shared" si="33"/>
        <v>417678.43215809885</v>
      </c>
      <c r="J118" s="514">
        <f t="shared" si="26"/>
        <v>0</v>
      </c>
      <c r="K118" s="514"/>
      <c r="L118" s="525"/>
      <c r="M118" s="514">
        <f t="shared" si="34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2746502.8385935756</v>
      </c>
      <c r="E119" s="522">
        <f t="shared" si="29"/>
        <v>117407.58139534884</v>
      </c>
      <c r="F119" s="523">
        <f t="shared" si="30"/>
        <v>2629095.2571982266</v>
      </c>
      <c r="G119" s="523">
        <f t="shared" si="31"/>
        <v>2687799.0478959009</v>
      </c>
      <c r="H119" s="526">
        <f t="shared" si="32"/>
        <v>405111.06047735905</v>
      </c>
      <c r="I119" s="577">
        <f t="shared" si="33"/>
        <v>405111.06047735905</v>
      </c>
      <c r="J119" s="514">
        <f t="shared" si="26"/>
        <v>0</v>
      </c>
      <c r="K119" s="514"/>
      <c r="L119" s="525"/>
      <c r="M119" s="514">
        <f t="shared" si="34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2629095.2571982266</v>
      </c>
      <c r="E120" s="522">
        <f t="shared" si="29"/>
        <v>117407.58139534884</v>
      </c>
      <c r="F120" s="523">
        <f t="shared" si="30"/>
        <v>2511687.6758028776</v>
      </c>
      <c r="G120" s="523">
        <f t="shared" si="31"/>
        <v>2570391.4665005524</v>
      </c>
      <c r="H120" s="526">
        <f t="shared" si="32"/>
        <v>392543.68879661936</v>
      </c>
      <c r="I120" s="577">
        <f t="shared" si="33"/>
        <v>392543.68879661936</v>
      </c>
      <c r="J120" s="514">
        <f t="shared" si="26"/>
        <v>0</v>
      </c>
      <c r="K120" s="514"/>
      <c r="L120" s="525"/>
      <c r="M120" s="514">
        <f t="shared" si="34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2511687.6758028776</v>
      </c>
      <c r="E121" s="522">
        <f t="shared" si="29"/>
        <v>117407.58139534884</v>
      </c>
      <c r="F121" s="523">
        <f t="shared" si="30"/>
        <v>2394280.0944075286</v>
      </c>
      <c r="G121" s="523">
        <f t="shared" si="31"/>
        <v>2452983.8851052029</v>
      </c>
      <c r="H121" s="526">
        <f t="shared" si="32"/>
        <v>379976.31711587956</v>
      </c>
      <c r="I121" s="577">
        <f t="shared" si="33"/>
        <v>379976.31711587956</v>
      </c>
      <c r="J121" s="514">
        <f t="shared" si="26"/>
        <v>0</v>
      </c>
      <c r="K121" s="514"/>
      <c r="L121" s="525"/>
      <c r="M121" s="514">
        <f t="shared" si="34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2394280.0944075286</v>
      </c>
      <c r="E122" s="522">
        <f t="shared" si="29"/>
        <v>117407.58139534884</v>
      </c>
      <c r="F122" s="523">
        <f t="shared" si="30"/>
        <v>2276872.5130121796</v>
      </c>
      <c r="G122" s="523">
        <f t="shared" si="31"/>
        <v>2335576.3037098544</v>
      </c>
      <c r="H122" s="526">
        <f t="shared" si="32"/>
        <v>367408.94543513987</v>
      </c>
      <c r="I122" s="577">
        <f t="shared" si="33"/>
        <v>367408.94543513987</v>
      </c>
      <c r="J122" s="514">
        <f t="shared" si="26"/>
        <v>0</v>
      </c>
      <c r="K122" s="514"/>
      <c r="L122" s="525"/>
      <c r="M122" s="514">
        <f t="shared" si="34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2276872.5130121796</v>
      </c>
      <c r="E123" s="522">
        <f t="shared" si="29"/>
        <v>117407.58139534884</v>
      </c>
      <c r="F123" s="523">
        <f t="shared" si="30"/>
        <v>2159464.9316168306</v>
      </c>
      <c r="G123" s="523">
        <f t="shared" si="31"/>
        <v>2218168.7223145049</v>
      </c>
      <c r="H123" s="526">
        <f t="shared" si="32"/>
        <v>354841.57375440007</v>
      </c>
      <c r="I123" s="577">
        <f t="shared" si="33"/>
        <v>354841.57375440007</v>
      </c>
      <c r="J123" s="514">
        <f t="shared" si="26"/>
        <v>0</v>
      </c>
      <c r="K123" s="514"/>
      <c r="L123" s="525"/>
      <c r="M123" s="514">
        <f t="shared" si="34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2159464.9316168306</v>
      </c>
      <c r="E124" s="522">
        <f t="shared" si="29"/>
        <v>117407.58139534884</v>
      </c>
      <c r="F124" s="523">
        <f t="shared" si="30"/>
        <v>2042057.3502214819</v>
      </c>
      <c r="G124" s="523">
        <f t="shared" si="31"/>
        <v>2100761.1409191564</v>
      </c>
      <c r="H124" s="526">
        <f t="shared" si="32"/>
        <v>342274.20207366039</v>
      </c>
      <c r="I124" s="577">
        <f t="shared" si="33"/>
        <v>342274.20207366039</v>
      </c>
      <c r="J124" s="514">
        <f t="shared" si="26"/>
        <v>0</v>
      </c>
      <c r="K124" s="514"/>
      <c r="L124" s="525"/>
      <c r="M124" s="514">
        <f t="shared" si="34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2042057.3502214819</v>
      </c>
      <c r="E125" s="522">
        <f t="shared" si="29"/>
        <v>117407.58139534884</v>
      </c>
      <c r="F125" s="523">
        <f t="shared" si="30"/>
        <v>1924649.7688261331</v>
      </c>
      <c r="G125" s="523">
        <f t="shared" si="31"/>
        <v>1983353.5595238074</v>
      </c>
      <c r="H125" s="526">
        <f t="shared" si="32"/>
        <v>329706.83039292064</v>
      </c>
      <c r="I125" s="577">
        <f t="shared" si="33"/>
        <v>329706.83039292064</v>
      </c>
      <c r="J125" s="514">
        <f t="shared" si="26"/>
        <v>0</v>
      </c>
      <c r="K125" s="514"/>
      <c r="L125" s="525"/>
      <c r="M125" s="514">
        <f t="shared" si="34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1924649.7688261331</v>
      </c>
      <c r="E126" s="522">
        <f t="shared" si="29"/>
        <v>117407.58139534884</v>
      </c>
      <c r="F126" s="523">
        <f t="shared" si="30"/>
        <v>1807242.1874307843</v>
      </c>
      <c r="G126" s="523">
        <f t="shared" si="31"/>
        <v>1865945.9781284588</v>
      </c>
      <c r="H126" s="526">
        <f t="shared" si="32"/>
        <v>317139.45871218096</v>
      </c>
      <c r="I126" s="577">
        <f t="shared" si="33"/>
        <v>317139.45871218096</v>
      </c>
      <c r="J126" s="514">
        <f t="shared" si="26"/>
        <v>0</v>
      </c>
      <c r="K126" s="514"/>
      <c r="L126" s="525"/>
      <c r="M126" s="514">
        <f t="shared" si="34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1807242.1874307843</v>
      </c>
      <c r="E127" s="522">
        <f t="shared" si="29"/>
        <v>117407.58139534884</v>
      </c>
      <c r="F127" s="523">
        <f t="shared" si="30"/>
        <v>1689834.6060354356</v>
      </c>
      <c r="G127" s="523">
        <f t="shared" si="31"/>
        <v>1748538.3967331098</v>
      </c>
      <c r="H127" s="526">
        <f t="shared" si="32"/>
        <v>304572.08703144116</v>
      </c>
      <c r="I127" s="577">
        <f t="shared" si="33"/>
        <v>304572.08703144116</v>
      </c>
      <c r="J127" s="514">
        <f t="shared" si="26"/>
        <v>0</v>
      </c>
      <c r="K127" s="514"/>
      <c r="L127" s="525"/>
      <c r="M127" s="514">
        <f t="shared" si="34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1689834.6060354356</v>
      </c>
      <c r="E128" s="522">
        <f t="shared" si="29"/>
        <v>117407.58139534884</v>
      </c>
      <c r="F128" s="523">
        <f t="shared" si="30"/>
        <v>1572427.0246400868</v>
      </c>
      <c r="G128" s="523">
        <f t="shared" si="31"/>
        <v>1631130.8153377613</v>
      </c>
      <c r="H128" s="526">
        <f t="shared" si="32"/>
        <v>292004.71535070147</v>
      </c>
      <c r="I128" s="577">
        <f t="shared" si="33"/>
        <v>292004.71535070147</v>
      </c>
      <c r="J128" s="514">
        <f t="shared" si="26"/>
        <v>0</v>
      </c>
      <c r="K128" s="514"/>
      <c r="L128" s="525"/>
      <c r="M128" s="514">
        <f t="shared" si="34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1572427.0246400868</v>
      </c>
      <c r="E129" s="522">
        <f t="shared" si="29"/>
        <v>117407.58139534884</v>
      </c>
      <c r="F129" s="523">
        <f t="shared" si="30"/>
        <v>1455019.443244738</v>
      </c>
      <c r="G129" s="523">
        <f t="shared" si="31"/>
        <v>1513723.2339424123</v>
      </c>
      <c r="H129" s="526">
        <f t="shared" si="32"/>
        <v>279437.34366996173</v>
      </c>
      <c r="I129" s="577">
        <f t="shared" si="33"/>
        <v>279437.34366996173</v>
      </c>
      <c r="J129" s="514">
        <f t="shared" si="26"/>
        <v>0</v>
      </c>
      <c r="K129" s="514"/>
      <c r="L129" s="525"/>
      <c r="M129" s="514">
        <f t="shared" si="34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1455019.443244738</v>
      </c>
      <c r="E130" s="522">
        <f t="shared" si="29"/>
        <v>117407.58139534884</v>
      </c>
      <c r="F130" s="523">
        <f t="shared" si="30"/>
        <v>1337611.8618493893</v>
      </c>
      <c r="G130" s="523">
        <f t="shared" si="31"/>
        <v>1396315.6525470638</v>
      </c>
      <c r="H130" s="526">
        <f t="shared" si="32"/>
        <v>266869.97198922205</v>
      </c>
      <c r="I130" s="577">
        <f t="shared" si="33"/>
        <v>266869.97198922205</v>
      </c>
      <c r="J130" s="514">
        <f t="shared" si="26"/>
        <v>0</v>
      </c>
      <c r="K130" s="514"/>
      <c r="L130" s="525"/>
      <c r="M130" s="514">
        <f t="shared" si="34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1337611.8618493893</v>
      </c>
      <c r="E131" s="522">
        <f t="shared" si="29"/>
        <v>117407.58139534884</v>
      </c>
      <c r="F131" s="523">
        <f t="shared" si="30"/>
        <v>1220204.2804540405</v>
      </c>
      <c r="G131" s="523">
        <f t="shared" si="31"/>
        <v>1278908.0711517148</v>
      </c>
      <c r="H131" s="526">
        <f t="shared" si="32"/>
        <v>254302.6003084823</v>
      </c>
      <c r="I131" s="577">
        <f t="shared" si="33"/>
        <v>254302.6003084823</v>
      </c>
      <c r="J131" s="514">
        <f t="shared" si="26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1220204.2804540405</v>
      </c>
      <c r="E132" s="522">
        <f t="shared" si="29"/>
        <v>117407.58139534884</v>
      </c>
      <c r="F132" s="523">
        <f t="shared" si="30"/>
        <v>1102796.6990586917</v>
      </c>
      <c r="G132" s="523">
        <f t="shared" si="31"/>
        <v>1161500.4897563662</v>
      </c>
      <c r="H132" s="526">
        <f t="shared" si="32"/>
        <v>241735.22862774259</v>
      </c>
      <c r="I132" s="577">
        <f t="shared" si="33"/>
        <v>241735.22862774259</v>
      </c>
      <c r="J132" s="514">
        <f t="shared" si="26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1102796.6990586917</v>
      </c>
      <c r="E133" s="522">
        <f t="shared" si="29"/>
        <v>117407.58139534884</v>
      </c>
      <c r="F133" s="523">
        <f t="shared" si="30"/>
        <v>985389.11766334285</v>
      </c>
      <c r="G133" s="523">
        <f t="shared" si="31"/>
        <v>1044092.9083610172</v>
      </c>
      <c r="H133" s="526">
        <f t="shared" si="32"/>
        <v>229167.85694700285</v>
      </c>
      <c r="I133" s="577">
        <f t="shared" si="33"/>
        <v>229167.85694700285</v>
      </c>
      <c r="J133" s="514">
        <f t="shared" si="26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985389.11766334285</v>
      </c>
      <c r="E134" s="522">
        <f t="shared" si="29"/>
        <v>117407.58139534884</v>
      </c>
      <c r="F134" s="523">
        <f t="shared" si="30"/>
        <v>867981.53626799397</v>
      </c>
      <c r="G134" s="523">
        <f t="shared" si="31"/>
        <v>926685.32696566847</v>
      </c>
      <c r="H134" s="526">
        <f t="shared" si="32"/>
        <v>216600.48526626313</v>
      </c>
      <c r="I134" s="577">
        <f t="shared" si="33"/>
        <v>216600.48526626313</v>
      </c>
      <c r="J134" s="514">
        <f t="shared" si="26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867981.53626799397</v>
      </c>
      <c r="E135" s="522">
        <f t="shared" si="29"/>
        <v>117407.58139534884</v>
      </c>
      <c r="F135" s="523">
        <f t="shared" si="30"/>
        <v>750573.95487264509</v>
      </c>
      <c r="G135" s="523">
        <f t="shared" si="31"/>
        <v>809277.74557031947</v>
      </c>
      <c r="H135" s="526">
        <f t="shared" si="32"/>
        <v>204033.11358552339</v>
      </c>
      <c r="I135" s="577">
        <f t="shared" si="33"/>
        <v>204033.11358552339</v>
      </c>
      <c r="J135" s="514">
        <f t="shared" si="26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750573.95487264509</v>
      </c>
      <c r="E136" s="522">
        <f t="shared" si="29"/>
        <v>117407.58139534884</v>
      </c>
      <c r="F136" s="523">
        <f t="shared" si="30"/>
        <v>633166.37347729621</v>
      </c>
      <c r="G136" s="523">
        <f t="shared" si="31"/>
        <v>691870.16417497071</v>
      </c>
      <c r="H136" s="526">
        <f t="shared" si="32"/>
        <v>191465.74190478364</v>
      </c>
      <c r="I136" s="577">
        <f t="shared" si="33"/>
        <v>191465.74190478364</v>
      </c>
      <c r="J136" s="514">
        <f t="shared" si="26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633166.37347729621</v>
      </c>
      <c r="E137" s="522">
        <f t="shared" si="29"/>
        <v>117407.58139534884</v>
      </c>
      <c r="F137" s="523">
        <f t="shared" si="30"/>
        <v>515758.79208194738</v>
      </c>
      <c r="G137" s="523">
        <f t="shared" si="31"/>
        <v>574462.58277962182</v>
      </c>
      <c r="H137" s="526">
        <f t="shared" si="32"/>
        <v>178898.3702240439</v>
      </c>
      <c r="I137" s="577">
        <f t="shared" si="33"/>
        <v>178898.3702240439</v>
      </c>
      <c r="J137" s="514">
        <f t="shared" si="26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515758.79208194738</v>
      </c>
      <c r="E138" s="522">
        <f t="shared" si="29"/>
        <v>117407.58139534884</v>
      </c>
      <c r="F138" s="523">
        <f t="shared" si="30"/>
        <v>398351.21068659856</v>
      </c>
      <c r="G138" s="523">
        <f t="shared" si="31"/>
        <v>457055.00138427294</v>
      </c>
      <c r="H138" s="526">
        <f t="shared" si="32"/>
        <v>166330.99854330416</v>
      </c>
      <c r="I138" s="577">
        <f t="shared" si="33"/>
        <v>166330.99854330416</v>
      </c>
      <c r="J138" s="514">
        <f t="shared" si="26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398351.21068659856</v>
      </c>
      <c r="E139" s="522">
        <f t="shared" si="29"/>
        <v>117407.58139534884</v>
      </c>
      <c r="F139" s="523">
        <f t="shared" si="30"/>
        <v>280943.62929124973</v>
      </c>
      <c r="G139" s="523">
        <f t="shared" si="31"/>
        <v>339647.41998892417</v>
      </c>
      <c r="H139" s="526">
        <f t="shared" si="32"/>
        <v>153763.62686256444</v>
      </c>
      <c r="I139" s="577">
        <f t="shared" si="33"/>
        <v>153763.62686256444</v>
      </c>
      <c r="J139" s="514">
        <f t="shared" si="26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280943.62929124973</v>
      </c>
      <c r="E140" s="522">
        <f t="shared" si="29"/>
        <v>117407.58139534884</v>
      </c>
      <c r="F140" s="523">
        <f t="shared" si="30"/>
        <v>163536.04789590091</v>
      </c>
      <c r="G140" s="523">
        <f t="shared" si="31"/>
        <v>222239.83859357532</v>
      </c>
      <c r="H140" s="526">
        <f t="shared" si="32"/>
        <v>141196.2551818247</v>
      </c>
      <c r="I140" s="577">
        <f t="shared" si="33"/>
        <v>141196.2551818247</v>
      </c>
      <c r="J140" s="514">
        <f t="shared" si="26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163536.04789590091</v>
      </c>
      <c r="E141" s="522">
        <f t="shared" si="29"/>
        <v>117407.58139534884</v>
      </c>
      <c r="F141" s="523">
        <f t="shared" si="30"/>
        <v>46128.466500552066</v>
      </c>
      <c r="G141" s="523">
        <f t="shared" si="31"/>
        <v>104832.25719822649</v>
      </c>
      <c r="H141" s="526">
        <f t="shared" si="32"/>
        <v>128628.88350108499</v>
      </c>
      <c r="I141" s="577">
        <f t="shared" si="33"/>
        <v>128628.88350108499</v>
      </c>
      <c r="J141" s="514">
        <f t="shared" si="26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46128.466500552066</v>
      </c>
      <c r="E142" s="522">
        <f t="shared" si="29"/>
        <v>46128.466500552066</v>
      </c>
      <c r="F142" s="523">
        <f t="shared" si="30"/>
        <v>0</v>
      </c>
      <c r="G142" s="523">
        <f t="shared" si="31"/>
        <v>23064.233250276033</v>
      </c>
      <c r="H142" s="526">
        <f t="shared" si="32"/>
        <v>48597.274633235204</v>
      </c>
      <c r="I142" s="577">
        <f t="shared" si="33"/>
        <v>48597.274633235204</v>
      </c>
      <c r="J142" s="514">
        <f t="shared" si="26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29"/>
        <v>0</v>
      </c>
      <c r="F143" s="523">
        <f t="shared" si="30"/>
        <v>0</v>
      </c>
      <c r="G143" s="523">
        <f t="shared" si="31"/>
        <v>0</v>
      </c>
      <c r="H143" s="526">
        <f t="shared" si="32"/>
        <v>0</v>
      </c>
      <c r="I143" s="577">
        <f t="shared" si="33"/>
        <v>0</v>
      </c>
      <c r="J143" s="514">
        <f t="shared" si="26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29"/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26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29"/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26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29"/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26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29"/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26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29"/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26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29"/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26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6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6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6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6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6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  <c r="Q154" s="269"/>
    </row>
    <row r="155" spans="2:17" ht="12.5">
      <c r="C155" s="374" t="s">
        <v>78</v>
      </c>
      <c r="D155" s="375"/>
      <c r="E155" s="375">
        <f>SUM(E99:E154)</f>
        <v>5048525.9999999991</v>
      </c>
      <c r="F155" s="375"/>
      <c r="G155" s="375"/>
      <c r="H155" s="375">
        <f>SUM(H99:H154)</f>
        <v>17097335.073052298</v>
      </c>
      <c r="I155" s="375">
        <f>SUM(I99:I154)</f>
        <v>17097335.073052298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view="pageBreakPreview" zoomScale="75" zoomScaleNormal="100" zoomScaleSheetLayoutView="75" workbookViewId="0">
      <selection activeCell="B13" sqref="B1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288397.67433017225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288397.67433017225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666" t="s">
        <v>499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62767.595238095237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323605.143136531</v>
      </c>
      <c r="H22" s="610">
        <v>323605.143136531</v>
      </c>
      <c r="I22" s="511">
        <f t="shared" si="6"/>
        <v>0</v>
      </c>
      <c r="J22" s="511"/>
      <c r="K22" s="518">
        <f t="shared" si="0"/>
        <v>323605.143136531</v>
      </c>
      <c r="L22" s="519">
        <f t="shared" si="1"/>
        <v>0</v>
      </c>
      <c r="M22" s="518">
        <f t="shared" si="2"/>
        <v>323605.143136531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61307.883720930229</v>
      </c>
      <c r="F23" s="626">
        <v>2224176.6965534938</v>
      </c>
      <c r="G23" s="609">
        <v>285789.06420955004</v>
      </c>
      <c r="H23" s="610">
        <v>285789.06420955004</v>
      </c>
      <c r="I23" s="511">
        <f t="shared" si="6"/>
        <v>0</v>
      </c>
      <c r="J23" s="511"/>
      <c r="K23" s="518">
        <f t="shared" ref="K23" si="7">G23</f>
        <v>285789.06420955004</v>
      </c>
      <c r="L23" s="519">
        <f t="shared" ref="L23" si="8">IF(K23&lt;&gt;0,+G23-K23,0)</f>
        <v>0</v>
      </c>
      <c r="M23" s="518">
        <f t="shared" ref="M23" si="9">H23</f>
        <v>285789.06420955004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>IU</v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342512.17333473091</v>
      </c>
      <c r="H24" s="610">
        <v>342512.17333473091</v>
      </c>
      <c r="I24" s="511">
        <f t="shared" si="6"/>
        <v>0</v>
      </c>
      <c r="J24" s="511"/>
      <c r="K24" s="518">
        <f t="shared" ref="K24" si="12">G24</f>
        <v>342512.17333473091</v>
      </c>
      <c r="L24" s="519">
        <f t="shared" ref="L24" si="13">IF(K24&lt;&gt;0,+G24-K24,0)</f>
        <v>0</v>
      </c>
      <c r="M24" s="518">
        <f t="shared" ref="M24" si="14">H24</f>
        <v>342512.17333473091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523">
        <f>IF(F24+SUM(E$17:E24)=D$10,F24,D$10-SUM(E$17:E24))</f>
        <v>2159878.1843583719</v>
      </c>
      <c r="E25" s="522">
        <f t="shared" ref="E25:E72" si="15">IF(+$I$14&lt;F24,$I$14,D25)</f>
        <v>62767.595238095237</v>
      </c>
      <c r="F25" s="523">
        <f t="shared" ref="F25:F72" si="16">+D25-E25</f>
        <v>2097110.5891202767</v>
      </c>
      <c r="G25" s="524">
        <f t="shared" ref="G25:G52" si="17">+I$12*((D25+F25)/2)+E25</f>
        <v>288397.67433017225</v>
      </c>
      <c r="H25" s="491">
        <f t="shared" ref="H25:H52" si="18">+I$13*((D25+F25)/2)+E25</f>
        <v>288397.67433017225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2097110.5891202767</v>
      </c>
      <c r="E26" s="522">
        <f t="shared" si="15"/>
        <v>62767.595238095237</v>
      </c>
      <c r="F26" s="523">
        <f t="shared" si="16"/>
        <v>2034342.9938821816</v>
      </c>
      <c r="G26" s="524">
        <f t="shared" si="17"/>
        <v>281744.0239535385</v>
      </c>
      <c r="H26" s="491">
        <f t="shared" si="18"/>
        <v>281744.0239535385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2034342.9938821816</v>
      </c>
      <c r="E27" s="522">
        <f t="shared" si="15"/>
        <v>62767.595238095237</v>
      </c>
      <c r="F27" s="523">
        <f t="shared" si="16"/>
        <v>1971575.3986440864</v>
      </c>
      <c r="G27" s="524">
        <f t="shared" si="17"/>
        <v>275090.37357690476</v>
      </c>
      <c r="H27" s="491">
        <f t="shared" si="18"/>
        <v>275090.37357690476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1971575.3986440864</v>
      </c>
      <c r="E28" s="522">
        <f t="shared" si="15"/>
        <v>62767.595238095237</v>
      </c>
      <c r="F28" s="523">
        <f t="shared" si="16"/>
        <v>1908807.8034059913</v>
      </c>
      <c r="G28" s="524">
        <f t="shared" si="17"/>
        <v>268436.72320027102</v>
      </c>
      <c r="H28" s="491">
        <f t="shared" si="18"/>
        <v>268436.72320027102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1908807.8034059913</v>
      </c>
      <c r="E29" s="522">
        <f t="shared" si="15"/>
        <v>62767.595238095237</v>
      </c>
      <c r="F29" s="523">
        <f t="shared" si="16"/>
        <v>1846040.2081678961</v>
      </c>
      <c r="G29" s="524">
        <f t="shared" si="17"/>
        <v>261783.07282363731</v>
      </c>
      <c r="H29" s="491">
        <f t="shared" si="18"/>
        <v>261783.07282363731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1846040.2081678961</v>
      </c>
      <c r="E30" s="522">
        <f t="shared" si="15"/>
        <v>62767.595238095237</v>
      </c>
      <c r="F30" s="523">
        <f t="shared" si="16"/>
        <v>1783272.612929801</v>
      </c>
      <c r="G30" s="524">
        <f t="shared" si="17"/>
        <v>255129.42244700357</v>
      </c>
      <c r="H30" s="491">
        <f t="shared" si="18"/>
        <v>255129.42244700357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1783272.612929801</v>
      </c>
      <c r="E31" s="522">
        <f t="shared" si="15"/>
        <v>62767.595238095237</v>
      </c>
      <c r="F31" s="523">
        <f t="shared" si="16"/>
        <v>1720505.0176917058</v>
      </c>
      <c r="G31" s="524">
        <f t="shared" si="17"/>
        <v>248475.77207036986</v>
      </c>
      <c r="H31" s="491">
        <f t="shared" si="18"/>
        <v>248475.77207036986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1720505.0176917058</v>
      </c>
      <c r="E32" s="522">
        <f t="shared" si="15"/>
        <v>62767.595238095237</v>
      </c>
      <c r="F32" s="523">
        <f t="shared" si="16"/>
        <v>1657737.4224536107</v>
      </c>
      <c r="G32" s="524">
        <f t="shared" si="17"/>
        <v>241822.12169373612</v>
      </c>
      <c r="H32" s="491">
        <f t="shared" si="18"/>
        <v>241822.12169373612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1657737.4224536107</v>
      </c>
      <c r="E33" s="522">
        <f t="shared" si="15"/>
        <v>62767.595238095237</v>
      </c>
      <c r="F33" s="523">
        <f t="shared" si="16"/>
        <v>1594969.8272155155</v>
      </c>
      <c r="G33" s="524">
        <f t="shared" si="17"/>
        <v>235168.47131710241</v>
      </c>
      <c r="H33" s="491">
        <f t="shared" si="18"/>
        <v>235168.47131710241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1594969.8272155155</v>
      </c>
      <c r="E34" s="522">
        <f t="shared" si="15"/>
        <v>62767.595238095237</v>
      </c>
      <c r="F34" s="523">
        <f t="shared" si="16"/>
        <v>1532202.2319774204</v>
      </c>
      <c r="G34" s="524">
        <f t="shared" si="17"/>
        <v>228514.82094046866</v>
      </c>
      <c r="H34" s="491">
        <f t="shared" si="18"/>
        <v>228514.82094046866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1532202.2319774204</v>
      </c>
      <c r="E35" s="522">
        <f t="shared" si="15"/>
        <v>62767.595238095237</v>
      </c>
      <c r="F35" s="523">
        <f t="shared" si="16"/>
        <v>1469434.6367393252</v>
      </c>
      <c r="G35" s="524">
        <f t="shared" si="17"/>
        <v>221861.17056383492</v>
      </c>
      <c r="H35" s="491">
        <f t="shared" si="18"/>
        <v>221861.17056383492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1469434.6367393252</v>
      </c>
      <c r="E36" s="522">
        <f t="shared" si="15"/>
        <v>62767.595238095237</v>
      </c>
      <c r="F36" s="523">
        <f t="shared" si="16"/>
        <v>1406667.0415012301</v>
      </c>
      <c r="G36" s="524">
        <f t="shared" si="17"/>
        <v>215207.52018720121</v>
      </c>
      <c r="H36" s="491">
        <f t="shared" si="18"/>
        <v>215207.52018720121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1406667.0415012301</v>
      </c>
      <c r="E37" s="522">
        <f t="shared" si="15"/>
        <v>62767.595238095237</v>
      </c>
      <c r="F37" s="523">
        <f t="shared" si="16"/>
        <v>1343899.4462631349</v>
      </c>
      <c r="G37" s="524">
        <f t="shared" si="17"/>
        <v>208553.86981056747</v>
      </c>
      <c r="H37" s="491">
        <f t="shared" si="18"/>
        <v>208553.86981056747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1343899.4462631349</v>
      </c>
      <c r="E38" s="522">
        <f t="shared" si="15"/>
        <v>62767.595238095237</v>
      </c>
      <c r="F38" s="523">
        <f t="shared" si="16"/>
        <v>1281131.8510250398</v>
      </c>
      <c r="G38" s="524">
        <f t="shared" si="17"/>
        <v>201900.21943393376</v>
      </c>
      <c r="H38" s="491">
        <f t="shared" si="18"/>
        <v>201900.21943393376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1281131.8510250398</v>
      </c>
      <c r="E39" s="522">
        <f t="shared" si="15"/>
        <v>62767.595238095237</v>
      </c>
      <c r="F39" s="523">
        <f t="shared" si="16"/>
        <v>1218364.2557869446</v>
      </c>
      <c r="G39" s="524">
        <f t="shared" si="17"/>
        <v>195246.56905730002</v>
      </c>
      <c r="H39" s="491">
        <f t="shared" si="18"/>
        <v>195246.56905730002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1218364.2557869446</v>
      </c>
      <c r="E40" s="522">
        <f t="shared" si="15"/>
        <v>62767.595238095237</v>
      </c>
      <c r="F40" s="523">
        <f t="shared" si="16"/>
        <v>1155596.6605488495</v>
      </c>
      <c r="G40" s="524">
        <f t="shared" si="17"/>
        <v>188592.91868066631</v>
      </c>
      <c r="H40" s="491">
        <f t="shared" si="18"/>
        <v>188592.91868066631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1155596.6605488495</v>
      </c>
      <c r="E41" s="522">
        <f t="shared" si="15"/>
        <v>62767.595238095237</v>
      </c>
      <c r="F41" s="523">
        <f t="shared" si="16"/>
        <v>1092829.0653107543</v>
      </c>
      <c r="G41" s="524">
        <f t="shared" si="17"/>
        <v>181939.26830403256</v>
      </c>
      <c r="H41" s="491">
        <f t="shared" si="18"/>
        <v>181939.26830403256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1092829.0653107543</v>
      </c>
      <c r="E42" s="522">
        <f t="shared" si="15"/>
        <v>62767.595238095237</v>
      </c>
      <c r="F42" s="523">
        <f t="shared" si="16"/>
        <v>1030061.4700726591</v>
      </c>
      <c r="G42" s="524">
        <f t="shared" si="17"/>
        <v>175285.61792739882</v>
      </c>
      <c r="H42" s="491">
        <f t="shared" si="18"/>
        <v>175285.61792739882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1030061.4700726591</v>
      </c>
      <c r="E43" s="522">
        <f t="shared" si="15"/>
        <v>62767.595238095237</v>
      </c>
      <c r="F43" s="523">
        <f t="shared" si="16"/>
        <v>967293.87483456382</v>
      </c>
      <c r="G43" s="524">
        <f t="shared" si="17"/>
        <v>168631.96755076508</v>
      </c>
      <c r="H43" s="491">
        <f t="shared" si="18"/>
        <v>168631.96755076508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967293.87483456382</v>
      </c>
      <c r="E44" s="522">
        <f t="shared" si="15"/>
        <v>62767.595238095237</v>
      </c>
      <c r="F44" s="523">
        <f t="shared" si="16"/>
        <v>904526.27959646855</v>
      </c>
      <c r="G44" s="524">
        <f t="shared" si="17"/>
        <v>161978.31717413134</v>
      </c>
      <c r="H44" s="491">
        <f t="shared" si="18"/>
        <v>161978.31717413134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904526.27959646855</v>
      </c>
      <c r="E45" s="522">
        <f t="shared" si="15"/>
        <v>62767.595238095237</v>
      </c>
      <c r="F45" s="523">
        <f t="shared" si="16"/>
        <v>841758.68435837328</v>
      </c>
      <c r="G45" s="524">
        <f t="shared" si="17"/>
        <v>155324.6667974976</v>
      </c>
      <c r="H45" s="491">
        <f t="shared" si="18"/>
        <v>155324.6667974976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841758.68435837328</v>
      </c>
      <c r="E46" s="522">
        <f t="shared" si="15"/>
        <v>62767.595238095237</v>
      </c>
      <c r="F46" s="523">
        <f t="shared" si="16"/>
        <v>778991.08912027802</v>
      </c>
      <c r="G46" s="524">
        <f t="shared" si="17"/>
        <v>148671.01642086386</v>
      </c>
      <c r="H46" s="491">
        <f t="shared" si="18"/>
        <v>148671.01642086386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778991.08912027802</v>
      </c>
      <c r="E47" s="522">
        <f t="shared" si="15"/>
        <v>62767.595238095237</v>
      </c>
      <c r="F47" s="523">
        <f t="shared" si="16"/>
        <v>716223.49388218275</v>
      </c>
      <c r="G47" s="524">
        <f t="shared" si="17"/>
        <v>142017.36604423012</v>
      </c>
      <c r="H47" s="491">
        <f t="shared" si="18"/>
        <v>142017.36604423012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716223.49388218275</v>
      </c>
      <c r="E48" s="522">
        <f t="shared" si="15"/>
        <v>62767.595238095237</v>
      </c>
      <c r="F48" s="523">
        <f t="shared" si="16"/>
        <v>653455.89864408749</v>
      </c>
      <c r="G48" s="524">
        <f t="shared" si="17"/>
        <v>135363.71566759638</v>
      </c>
      <c r="H48" s="491">
        <f t="shared" si="18"/>
        <v>135363.71566759638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653455.89864408749</v>
      </c>
      <c r="E49" s="522">
        <f t="shared" si="15"/>
        <v>62767.595238095237</v>
      </c>
      <c r="F49" s="523">
        <f t="shared" si="16"/>
        <v>590688.30340599222</v>
      </c>
      <c r="G49" s="524">
        <f t="shared" si="17"/>
        <v>128710.06529096262</v>
      </c>
      <c r="H49" s="491">
        <f t="shared" si="18"/>
        <v>128710.06529096262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590688.30340599222</v>
      </c>
      <c r="E50" s="522">
        <f t="shared" si="15"/>
        <v>62767.595238095237</v>
      </c>
      <c r="F50" s="523">
        <f t="shared" si="16"/>
        <v>527920.70816789696</v>
      </c>
      <c r="G50" s="524">
        <f t="shared" si="17"/>
        <v>122056.4149143289</v>
      </c>
      <c r="H50" s="491">
        <f t="shared" si="18"/>
        <v>122056.4149143289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527920.70816789696</v>
      </c>
      <c r="E51" s="522">
        <f t="shared" si="15"/>
        <v>62767.595238095237</v>
      </c>
      <c r="F51" s="523">
        <f t="shared" si="16"/>
        <v>465153.11292980169</v>
      </c>
      <c r="G51" s="524">
        <f t="shared" si="17"/>
        <v>115402.76453769516</v>
      </c>
      <c r="H51" s="491">
        <f t="shared" si="18"/>
        <v>115402.76453769516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465153.11292980169</v>
      </c>
      <c r="E52" s="522">
        <f t="shared" si="15"/>
        <v>62767.595238095237</v>
      </c>
      <c r="F52" s="523">
        <f t="shared" si="16"/>
        <v>402385.51769170642</v>
      </c>
      <c r="G52" s="524">
        <f t="shared" si="17"/>
        <v>108749.11416106141</v>
      </c>
      <c r="H52" s="491">
        <f t="shared" si="18"/>
        <v>108749.11416106141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402385.51769170642</v>
      </c>
      <c r="E53" s="522">
        <f t="shared" si="15"/>
        <v>62767.595238095237</v>
      </c>
      <c r="F53" s="523">
        <f t="shared" si="16"/>
        <v>339617.92245361116</v>
      </c>
      <c r="G53" s="524">
        <f t="shared" ref="G53:G72" si="20">+I$12*((D53+F53)/2)+E53</f>
        <v>102095.46378442767</v>
      </c>
      <c r="H53" s="491">
        <f t="shared" ref="H53:H72" si="21">+I$13*((D53+F53)/2)+E53</f>
        <v>102095.46378442767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339617.92245361116</v>
      </c>
      <c r="E54" s="522">
        <f t="shared" si="15"/>
        <v>62767.595238095237</v>
      </c>
      <c r="F54" s="523">
        <f t="shared" si="16"/>
        <v>276850.32721551589</v>
      </c>
      <c r="G54" s="524">
        <f t="shared" si="20"/>
        <v>95441.813407793932</v>
      </c>
      <c r="H54" s="491">
        <f t="shared" si="21"/>
        <v>95441.813407793932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276850.32721551589</v>
      </c>
      <c r="E55" s="522">
        <f t="shared" si="15"/>
        <v>62767.595238095237</v>
      </c>
      <c r="F55" s="523">
        <f t="shared" si="16"/>
        <v>214082.73197742066</v>
      </c>
      <c r="G55" s="524">
        <f t="shared" si="20"/>
        <v>88788.163031160191</v>
      </c>
      <c r="H55" s="491">
        <f t="shared" si="21"/>
        <v>88788.163031160191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214082.73197742066</v>
      </c>
      <c r="E56" s="522">
        <f t="shared" si="15"/>
        <v>62767.595238095237</v>
      </c>
      <c r="F56" s="523">
        <f t="shared" si="16"/>
        <v>151315.13673932542</v>
      </c>
      <c r="G56" s="524">
        <f t="shared" si="20"/>
        <v>82134.51265452645</v>
      </c>
      <c r="H56" s="491">
        <f t="shared" si="21"/>
        <v>82134.51265452645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151315.13673932542</v>
      </c>
      <c r="E57" s="522">
        <f t="shared" si="15"/>
        <v>62767.595238095237</v>
      </c>
      <c r="F57" s="523">
        <f t="shared" si="16"/>
        <v>88547.541501230182</v>
      </c>
      <c r="G57" s="524">
        <f t="shared" si="20"/>
        <v>75480.862277892709</v>
      </c>
      <c r="H57" s="491">
        <f t="shared" si="21"/>
        <v>75480.862277892709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88547.541501230182</v>
      </c>
      <c r="E58" s="522">
        <f t="shared" si="15"/>
        <v>62767.595238095237</v>
      </c>
      <c r="F58" s="523">
        <f t="shared" si="16"/>
        <v>25779.946263134945</v>
      </c>
      <c r="G58" s="524">
        <f t="shared" si="20"/>
        <v>68827.211901258968</v>
      </c>
      <c r="H58" s="491">
        <f t="shared" si="21"/>
        <v>68827.211901258968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25779.946263134945</v>
      </c>
      <c r="E59" s="522">
        <f t="shared" si="15"/>
        <v>25779.946263134945</v>
      </c>
      <c r="F59" s="523">
        <f t="shared" si="16"/>
        <v>0</v>
      </c>
      <c r="G59" s="524">
        <f t="shared" si="20"/>
        <v>27146.342000558379</v>
      </c>
      <c r="H59" s="491">
        <f t="shared" si="21"/>
        <v>27146.342000558379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2636238.9999999995</v>
      </c>
      <c r="F73" s="375"/>
      <c r="G73" s="375">
        <f>SUM(G17:G72)</f>
        <v>9165336.1691013351</v>
      </c>
      <c r="H73" s="375">
        <f>SUM(H17:H72)</f>
        <v>9165336.1691013351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285789.06420955004</v>
      </c>
      <c r="N87" s="546">
        <f>IF(J92&lt;D11,0,VLOOKUP(J92,C17:O72,11))</f>
        <v>285789.06420955004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303414.65337781532</v>
      </c>
      <c r="N88" s="550">
        <f>IF(J92&lt;D11,0,VLOOKUP(J92,C99:P154,7))</f>
        <v>303414.65337781532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17625.589168265287</v>
      </c>
      <c r="N89" s="555">
        <f>+N88-N87</f>
        <v>17625.589168265287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61307.883720930229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22">H99</f>
        <v>207591.44491891743</v>
      </c>
      <c r="M99" s="519">
        <f t="shared" ref="M99:M104" si="23">IF(L99&lt;&gt;0,+H99-L99,0)</f>
        <v>0</v>
      </c>
      <c r="N99" s="518">
        <f t="shared" ref="N99:N104" si="24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22"/>
        <v>412562.73217828164</v>
      </c>
      <c r="M100" s="519">
        <f t="shared" si="23"/>
        <v>0</v>
      </c>
      <c r="N100" s="518">
        <f t="shared" si="24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22"/>
        <v>393600.21889551368</v>
      </c>
      <c r="M101" s="519">
        <f t="shared" si="23"/>
        <v>0</v>
      </c>
      <c r="N101" s="518">
        <f t="shared" si="24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26">+I102-H102</f>
        <v>0</v>
      </c>
      <c r="K102" s="514"/>
      <c r="L102" s="518">
        <f t="shared" si="22"/>
        <v>372166.01263516292</v>
      </c>
      <c r="M102" s="519">
        <f t="shared" si="23"/>
        <v>0</v>
      </c>
      <c r="N102" s="518">
        <f t="shared" si="24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26"/>
        <v>0</v>
      </c>
      <c r="K103" s="514"/>
      <c r="L103" s="518">
        <f t="shared" si="22"/>
        <v>352674.81750168814</v>
      </c>
      <c r="M103" s="519">
        <f t="shared" si="23"/>
        <v>0</v>
      </c>
      <c r="N103" s="518">
        <f t="shared" si="24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26"/>
        <v>0</v>
      </c>
      <c r="K104" s="514"/>
      <c r="L104" s="518">
        <f t="shared" si="22"/>
        <v>308177.94569514133</v>
      </c>
      <c r="M104" s="519">
        <f t="shared" si="23"/>
        <v>0</v>
      </c>
      <c r="N104" s="518">
        <f t="shared" si="24"/>
        <v>308177.94569514133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374">
        <f>IF(F104+SUM(E$99:E104)=D$92,F104,D$92-SUM(E$99:E104))</f>
        <v>2292476.9377076416</v>
      </c>
      <c r="E105" s="522">
        <f t="shared" ref="E105:E154" si="29">IF(+$J$96&lt;F104,$J$96,D105)</f>
        <v>61307.883720930229</v>
      </c>
      <c r="F105" s="523">
        <f t="shared" ref="F105:F154" si="30">+D105-E105</f>
        <v>2231169.0539867114</v>
      </c>
      <c r="G105" s="523">
        <f t="shared" ref="G105:G154" si="31">+(F105+D105)/2</f>
        <v>2261822.9958471768</v>
      </c>
      <c r="H105" s="526">
        <f t="shared" ref="H105:H154" si="32">+J$94*G105+E105</f>
        <v>303414.65337781532</v>
      </c>
      <c r="I105" s="577">
        <f t="shared" ref="I105:I154" si="33">+J$95*G105+E105</f>
        <v>303414.65337781532</v>
      </c>
      <c r="J105" s="514">
        <f t="shared" si="26"/>
        <v>0</v>
      </c>
      <c r="K105" s="514"/>
      <c r="L105" s="525"/>
      <c r="M105" s="514">
        <f t="shared" ref="M105:M130" si="34">IF(L105&lt;&gt;0,+H105-L105,0)</f>
        <v>0</v>
      </c>
      <c r="N105" s="525"/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2231169.0539867114</v>
      </c>
      <c r="E106" s="522">
        <f t="shared" si="29"/>
        <v>61307.883720930229</v>
      </c>
      <c r="F106" s="523">
        <f t="shared" si="30"/>
        <v>2169861.1702657812</v>
      </c>
      <c r="G106" s="523">
        <f t="shared" si="31"/>
        <v>2200515.1121262461</v>
      </c>
      <c r="H106" s="526">
        <f t="shared" si="32"/>
        <v>296852.22399698978</v>
      </c>
      <c r="I106" s="577">
        <f t="shared" si="33"/>
        <v>296852.22399698978</v>
      </c>
      <c r="J106" s="514">
        <f t="shared" si="26"/>
        <v>0</v>
      </c>
      <c r="K106" s="514"/>
      <c r="L106" s="525"/>
      <c r="M106" s="514">
        <f t="shared" si="34"/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2169861.1702657812</v>
      </c>
      <c r="E107" s="522">
        <f t="shared" si="29"/>
        <v>61307.883720930229</v>
      </c>
      <c r="F107" s="523">
        <f t="shared" si="30"/>
        <v>2108553.286544851</v>
      </c>
      <c r="G107" s="523">
        <f t="shared" si="31"/>
        <v>2139207.2284053164</v>
      </c>
      <c r="H107" s="526">
        <f t="shared" si="32"/>
        <v>290289.79461616429</v>
      </c>
      <c r="I107" s="577">
        <f t="shared" si="33"/>
        <v>290289.79461616429</v>
      </c>
      <c r="J107" s="514">
        <f t="shared" si="26"/>
        <v>0</v>
      </c>
      <c r="K107" s="514"/>
      <c r="L107" s="525"/>
      <c r="M107" s="514">
        <f t="shared" si="34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2108553.286544851</v>
      </c>
      <c r="E108" s="522">
        <f t="shared" si="29"/>
        <v>61307.883720930229</v>
      </c>
      <c r="F108" s="523">
        <f t="shared" si="30"/>
        <v>2047245.4028239208</v>
      </c>
      <c r="G108" s="523">
        <f t="shared" si="31"/>
        <v>2077899.3446843859</v>
      </c>
      <c r="H108" s="526">
        <f t="shared" si="32"/>
        <v>283727.36523533869</v>
      </c>
      <c r="I108" s="577">
        <f t="shared" si="33"/>
        <v>283727.36523533869</v>
      </c>
      <c r="J108" s="514">
        <f t="shared" si="26"/>
        <v>0</v>
      </c>
      <c r="K108" s="514"/>
      <c r="L108" s="525"/>
      <c r="M108" s="514">
        <f t="shared" si="34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2047245.4028239208</v>
      </c>
      <c r="E109" s="522">
        <f t="shared" si="29"/>
        <v>61307.883720930229</v>
      </c>
      <c r="F109" s="523">
        <f t="shared" si="30"/>
        <v>1985937.5191029906</v>
      </c>
      <c r="G109" s="523">
        <f t="shared" si="31"/>
        <v>2016591.4609634557</v>
      </c>
      <c r="H109" s="526">
        <f t="shared" si="32"/>
        <v>277164.9358545132</v>
      </c>
      <c r="I109" s="577">
        <f t="shared" si="33"/>
        <v>277164.9358545132</v>
      </c>
      <c r="J109" s="514">
        <f t="shared" si="26"/>
        <v>0</v>
      </c>
      <c r="K109" s="514"/>
      <c r="L109" s="525"/>
      <c r="M109" s="514">
        <f t="shared" si="34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1985937.5191029906</v>
      </c>
      <c r="E110" s="522">
        <f t="shared" si="29"/>
        <v>61307.883720930229</v>
      </c>
      <c r="F110" s="523">
        <f t="shared" si="30"/>
        <v>1924629.6353820604</v>
      </c>
      <c r="G110" s="523">
        <f t="shared" si="31"/>
        <v>1955283.5772425255</v>
      </c>
      <c r="H110" s="526">
        <f t="shared" si="32"/>
        <v>270602.50647368759</v>
      </c>
      <c r="I110" s="577">
        <f t="shared" si="33"/>
        <v>270602.50647368759</v>
      </c>
      <c r="J110" s="514">
        <f t="shared" si="26"/>
        <v>0</v>
      </c>
      <c r="K110" s="514"/>
      <c r="L110" s="525"/>
      <c r="M110" s="514">
        <f t="shared" si="34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1924629.6353820604</v>
      </c>
      <c r="E111" s="522">
        <f t="shared" si="29"/>
        <v>61307.883720930229</v>
      </c>
      <c r="F111" s="523">
        <f t="shared" si="30"/>
        <v>1863321.7516611302</v>
      </c>
      <c r="G111" s="523">
        <f t="shared" si="31"/>
        <v>1893975.6935215953</v>
      </c>
      <c r="H111" s="526">
        <f t="shared" si="32"/>
        <v>264040.07709286211</v>
      </c>
      <c r="I111" s="577">
        <f t="shared" si="33"/>
        <v>264040.07709286211</v>
      </c>
      <c r="J111" s="514">
        <f t="shared" si="26"/>
        <v>0</v>
      </c>
      <c r="K111" s="514"/>
      <c r="L111" s="525"/>
      <c r="M111" s="514">
        <f t="shared" si="34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1863321.7516611302</v>
      </c>
      <c r="E112" s="522">
        <f t="shared" si="29"/>
        <v>61307.883720930229</v>
      </c>
      <c r="F112" s="523">
        <f t="shared" si="30"/>
        <v>1802013.8679402</v>
      </c>
      <c r="G112" s="523">
        <f t="shared" si="31"/>
        <v>1832667.8098006651</v>
      </c>
      <c r="H112" s="526">
        <f t="shared" si="32"/>
        <v>257477.64771203656</v>
      </c>
      <c r="I112" s="577">
        <f t="shared" si="33"/>
        <v>257477.64771203656</v>
      </c>
      <c r="J112" s="514">
        <f t="shared" si="26"/>
        <v>0</v>
      </c>
      <c r="K112" s="514"/>
      <c r="L112" s="525"/>
      <c r="M112" s="514">
        <f t="shared" si="34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1802013.8679402</v>
      </c>
      <c r="E113" s="522">
        <f t="shared" si="29"/>
        <v>61307.883720930229</v>
      </c>
      <c r="F113" s="523">
        <f t="shared" si="30"/>
        <v>1740705.9842192698</v>
      </c>
      <c r="G113" s="523">
        <f t="shared" si="31"/>
        <v>1771359.9260797349</v>
      </c>
      <c r="H113" s="526">
        <f t="shared" si="32"/>
        <v>250915.21833121101</v>
      </c>
      <c r="I113" s="577">
        <f t="shared" si="33"/>
        <v>250915.21833121101</v>
      </c>
      <c r="J113" s="514">
        <f t="shared" si="26"/>
        <v>0</v>
      </c>
      <c r="K113" s="514"/>
      <c r="L113" s="525"/>
      <c r="M113" s="514">
        <f t="shared" si="34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1740705.9842192698</v>
      </c>
      <c r="E114" s="522">
        <f t="shared" si="29"/>
        <v>61307.883720930229</v>
      </c>
      <c r="F114" s="523">
        <f t="shared" si="30"/>
        <v>1679398.1004983396</v>
      </c>
      <c r="G114" s="523">
        <f t="shared" si="31"/>
        <v>1710052.0423588047</v>
      </c>
      <c r="H114" s="526">
        <f t="shared" si="32"/>
        <v>244352.7889503855</v>
      </c>
      <c r="I114" s="577">
        <f t="shared" si="33"/>
        <v>244352.7889503855</v>
      </c>
      <c r="J114" s="514">
        <f t="shared" si="26"/>
        <v>0</v>
      </c>
      <c r="K114" s="514"/>
      <c r="L114" s="525"/>
      <c r="M114" s="514">
        <f t="shared" si="34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1679398.1004983396</v>
      </c>
      <c r="E115" s="522">
        <f t="shared" si="29"/>
        <v>61307.883720930229</v>
      </c>
      <c r="F115" s="523">
        <f t="shared" si="30"/>
        <v>1618090.2167774094</v>
      </c>
      <c r="G115" s="523">
        <f t="shared" si="31"/>
        <v>1648744.1586378745</v>
      </c>
      <c r="H115" s="526">
        <f t="shared" si="32"/>
        <v>237790.35956955995</v>
      </c>
      <c r="I115" s="577">
        <f t="shared" si="33"/>
        <v>237790.35956955995</v>
      </c>
      <c r="J115" s="514">
        <f t="shared" si="26"/>
        <v>0</v>
      </c>
      <c r="K115" s="514"/>
      <c r="L115" s="525"/>
      <c r="M115" s="514">
        <f t="shared" si="34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1618090.2167774094</v>
      </c>
      <c r="E116" s="522">
        <f t="shared" si="29"/>
        <v>61307.883720930229</v>
      </c>
      <c r="F116" s="523">
        <f t="shared" si="30"/>
        <v>1556782.3330564792</v>
      </c>
      <c r="G116" s="523">
        <f t="shared" si="31"/>
        <v>1587436.2749169443</v>
      </c>
      <c r="H116" s="526">
        <f t="shared" si="32"/>
        <v>231227.9301887344</v>
      </c>
      <c r="I116" s="577">
        <f t="shared" si="33"/>
        <v>231227.9301887344</v>
      </c>
      <c r="J116" s="514">
        <f t="shared" si="26"/>
        <v>0</v>
      </c>
      <c r="K116" s="514"/>
      <c r="L116" s="525"/>
      <c r="M116" s="514">
        <f t="shared" si="34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1556782.3330564792</v>
      </c>
      <c r="E117" s="522">
        <f t="shared" si="29"/>
        <v>61307.883720930229</v>
      </c>
      <c r="F117" s="523">
        <f t="shared" si="30"/>
        <v>1495474.449335549</v>
      </c>
      <c r="G117" s="523">
        <f t="shared" si="31"/>
        <v>1526128.3911960141</v>
      </c>
      <c r="H117" s="526">
        <f t="shared" si="32"/>
        <v>224665.50080790889</v>
      </c>
      <c r="I117" s="577">
        <f t="shared" si="33"/>
        <v>224665.50080790889</v>
      </c>
      <c r="J117" s="514">
        <f t="shared" si="26"/>
        <v>0</v>
      </c>
      <c r="K117" s="514"/>
      <c r="L117" s="525"/>
      <c r="M117" s="514">
        <f t="shared" si="34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1495474.449335549</v>
      </c>
      <c r="E118" s="522">
        <f t="shared" si="29"/>
        <v>61307.883720930229</v>
      </c>
      <c r="F118" s="523">
        <f t="shared" si="30"/>
        <v>1434166.5656146188</v>
      </c>
      <c r="G118" s="523">
        <f t="shared" si="31"/>
        <v>1464820.5074750839</v>
      </c>
      <c r="H118" s="526">
        <f t="shared" si="32"/>
        <v>218103.07142708334</v>
      </c>
      <c r="I118" s="577">
        <f t="shared" si="33"/>
        <v>218103.07142708334</v>
      </c>
      <c r="J118" s="514">
        <f t="shared" si="26"/>
        <v>0</v>
      </c>
      <c r="K118" s="514"/>
      <c r="L118" s="525"/>
      <c r="M118" s="514">
        <f t="shared" si="34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1434166.5656146188</v>
      </c>
      <c r="E119" s="522">
        <f t="shared" si="29"/>
        <v>61307.883720930229</v>
      </c>
      <c r="F119" s="523">
        <f t="shared" si="30"/>
        <v>1372858.6818936886</v>
      </c>
      <c r="G119" s="523">
        <f t="shared" si="31"/>
        <v>1403512.6237541537</v>
      </c>
      <c r="H119" s="526">
        <f t="shared" si="32"/>
        <v>211540.64204625782</v>
      </c>
      <c r="I119" s="577">
        <f t="shared" si="33"/>
        <v>211540.64204625782</v>
      </c>
      <c r="J119" s="514">
        <f t="shared" si="26"/>
        <v>0</v>
      </c>
      <c r="K119" s="514"/>
      <c r="L119" s="525"/>
      <c r="M119" s="514">
        <f t="shared" si="34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1372858.6818936886</v>
      </c>
      <c r="E120" s="522">
        <f t="shared" si="29"/>
        <v>61307.883720930229</v>
      </c>
      <c r="F120" s="523">
        <f t="shared" si="30"/>
        <v>1311550.7981727584</v>
      </c>
      <c r="G120" s="523">
        <f t="shared" si="31"/>
        <v>1342204.7400332235</v>
      </c>
      <c r="H120" s="526">
        <f t="shared" si="32"/>
        <v>204978.21266543228</v>
      </c>
      <c r="I120" s="577">
        <f t="shared" si="33"/>
        <v>204978.21266543228</v>
      </c>
      <c r="J120" s="514">
        <f t="shared" si="26"/>
        <v>0</v>
      </c>
      <c r="K120" s="514"/>
      <c r="L120" s="525"/>
      <c r="M120" s="514">
        <f t="shared" si="34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1311550.7981727584</v>
      </c>
      <c r="E121" s="522">
        <f t="shared" si="29"/>
        <v>61307.883720930229</v>
      </c>
      <c r="F121" s="523">
        <f t="shared" si="30"/>
        <v>1250242.9144518282</v>
      </c>
      <c r="G121" s="523">
        <f t="shared" si="31"/>
        <v>1280896.8563122933</v>
      </c>
      <c r="H121" s="526">
        <f t="shared" si="32"/>
        <v>198415.78328460676</v>
      </c>
      <c r="I121" s="577">
        <f t="shared" si="33"/>
        <v>198415.78328460676</v>
      </c>
      <c r="J121" s="514">
        <f t="shared" si="26"/>
        <v>0</v>
      </c>
      <c r="K121" s="514"/>
      <c r="L121" s="525"/>
      <c r="M121" s="514">
        <f t="shared" si="34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1250242.9144518282</v>
      </c>
      <c r="E122" s="522">
        <f t="shared" si="29"/>
        <v>61307.883720930229</v>
      </c>
      <c r="F122" s="523">
        <f t="shared" si="30"/>
        <v>1188935.030730898</v>
      </c>
      <c r="G122" s="523">
        <f t="shared" si="31"/>
        <v>1219588.9725913631</v>
      </c>
      <c r="H122" s="526">
        <f t="shared" si="32"/>
        <v>191853.35390378122</v>
      </c>
      <c r="I122" s="577">
        <f t="shared" si="33"/>
        <v>191853.35390378122</v>
      </c>
      <c r="J122" s="514">
        <f t="shared" si="26"/>
        <v>0</v>
      </c>
      <c r="K122" s="514"/>
      <c r="L122" s="525"/>
      <c r="M122" s="514">
        <f t="shared" si="34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1188935.030730898</v>
      </c>
      <c r="E123" s="522">
        <f t="shared" si="29"/>
        <v>61307.883720930229</v>
      </c>
      <c r="F123" s="523">
        <f t="shared" si="30"/>
        <v>1127627.1470099678</v>
      </c>
      <c r="G123" s="523">
        <f t="shared" si="31"/>
        <v>1158281.0888704329</v>
      </c>
      <c r="H123" s="526">
        <f t="shared" si="32"/>
        <v>185290.92452295567</v>
      </c>
      <c r="I123" s="577">
        <f t="shared" si="33"/>
        <v>185290.92452295567</v>
      </c>
      <c r="J123" s="514">
        <f t="shared" si="26"/>
        <v>0</v>
      </c>
      <c r="K123" s="514"/>
      <c r="L123" s="525"/>
      <c r="M123" s="514">
        <f t="shared" si="34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1127627.1470099678</v>
      </c>
      <c r="E124" s="522">
        <f t="shared" si="29"/>
        <v>61307.883720930229</v>
      </c>
      <c r="F124" s="523">
        <f t="shared" si="30"/>
        <v>1066319.2632890376</v>
      </c>
      <c r="G124" s="523">
        <f t="shared" si="31"/>
        <v>1096973.2051495027</v>
      </c>
      <c r="H124" s="526">
        <f t="shared" si="32"/>
        <v>178728.49514213012</v>
      </c>
      <c r="I124" s="577">
        <f t="shared" si="33"/>
        <v>178728.49514213012</v>
      </c>
      <c r="J124" s="514">
        <f t="shared" si="26"/>
        <v>0</v>
      </c>
      <c r="K124" s="514"/>
      <c r="L124" s="525"/>
      <c r="M124" s="514">
        <f t="shared" si="34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1066319.2632890376</v>
      </c>
      <c r="E125" s="522">
        <f t="shared" si="29"/>
        <v>61307.883720930229</v>
      </c>
      <c r="F125" s="523">
        <f t="shared" si="30"/>
        <v>1005011.3795681074</v>
      </c>
      <c r="G125" s="523">
        <f t="shared" si="31"/>
        <v>1035665.3214285725</v>
      </c>
      <c r="H125" s="526">
        <f t="shared" si="32"/>
        <v>172166.06576130461</v>
      </c>
      <c r="I125" s="577">
        <f t="shared" si="33"/>
        <v>172166.06576130461</v>
      </c>
      <c r="J125" s="514">
        <f t="shared" si="26"/>
        <v>0</v>
      </c>
      <c r="K125" s="514"/>
      <c r="L125" s="525"/>
      <c r="M125" s="514">
        <f t="shared" si="34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1005011.3795681074</v>
      </c>
      <c r="E126" s="522">
        <f t="shared" si="29"/>
        <v>61307.883720930229</v>
      </c>
      <c r="F126" s="523">
        <f t="shared" si="30"/>
        <v>943703.49584717723</v>
      </c>
      <c r="G126" s="523">
        <f t="shared" si="31"/>
        <v>974357.43770764233</v>
      </c>
      <c r="H126" s="526">
        <f t="shared" si="32"/>
        <v>165603.63638047909</v>
      </c>
      <c r="I126" s="577">
        <f t="shared" si="33"/>
        <v>165603.63638047909</v>
      </c>
      <c r="J126" s="514">
        <f t="shared" si="26"/>
        <v>0</v>
      </c>
      <c r="K126" s="514"/>
      <c r="L126" s="525"/>
      <c r="M126" s="514">
        <f t="shared" si="34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943703.49584717723</v>
      </c>
      <c r="E127" s="522">
        <f t="shared" si="29"/>
        <v>61307.883720930229</v>
      </c>
      <c r="F127" s="523">
        <f t="shared" si="30"/>
        <v>882395.61212624703</v>
      </c>
      <c r="G127" s="523">
        <f t="shared" si="31"/>
        <v>913049.55398671213</v>
      </c>
      <c r="H127" s="526">
        <f t="shared" si="32"/>
        <v>159041.20699965354</v>
      </c>
      <c r="I127" s="577">
        <f t="shared" si="33"/>
        <v>159041.20699965354</v>
      </c>
      <c r="J127" s="514">
        <f t="shared" si="26"/>
        <v>0</v>
      </c>
      <c r="K127" s="514"/>
      <c r="L127" s="525"/>
      <c r="M127" s="514">
        <f t="shared" si="34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882395.61212624703</v>
      </c>
      <c r="E128" s="522">
        <f t="shared" si="29"/>
        <v>61307.883720930229</v>
      </c>
      <c r="F128" s="523">
        <f t="shared" si="30"/>
        <v>821087.72840531683</v>
      </c>
      <c r="G128" s="523">
        <f t="shared" si="31"/>
        <v>851741.67026578193</v>
      </c>
      <c r="H128" s="526">
        <f t="shared" si="32"/>
        <v>152478.777618828</v>
      </c>
      <c r="I128" s="577">
        <f t="shared" si="33"/>
        <v>152478.777618828</v>
      </c>
      <c r="J128" s="514">
        <f t="shared" si="26"/>
        <v>0</v>
      </c>
      <c r="K128" s="514"/>
      <c r="L128" s="525"/>
      <c r="M128" s="514">
        <f t="shared" si="34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821087.72840531683</v>
      </c>
      <c r="E129" s="522">
        <f t="shared" si="29"/>
        <v>61307.883720930229</v>
      </c>
      <c r="F129" s="523">
        <f t="shared" si="30"/>
        <v>759779.84468438663</v>
      </c>
      <c r="G129" s="523">
        <f t="shared" si="31"/>
        <v>790433.78654485173</v>
      </c>
      <c r="H129" s="526">
        <f t="shared" si="32"/>
        <v>145916.34823800248</v>
      </c>
      <c r="I129" s="577">
        <f t="shared" si="33"/>
        <v>145916.34823800248</v>
      </c>
      <c r="J129" s="514">
        <f t="shared" si="26"/>
        <v>0</v>
      </c>
      <c r="K129" s="514"/>
      <c r="L129" s="525"/>
      <c r="M129" s="514">
        <f t="shared" si="34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759779.84468438663</v>
      </c>
      <c r="E130" s="522">
        <f t="shared" si="29"/>
        <v>61307.883720930229</v>
      </c>
      <c r="F130" s="523">
        <f t="shared" si="30"/>
        <v>698471.96096345643</v>
      </c>
      <c r="G130" s="523">
        <f t="shared" si="31"/>
        <v>729125.90282392153</v>
      </c>
      <c r="H130" s="526">
        <f t="shared" si="32"/>
        <v>139353.91885717693</v>
      </c>
      <c r="I130" s="577">
        <f t="shared" si="33"/>
        <v>139353.91885717693</v>
      </c>
      <c r="J130" s="514">
        <f t="shared" si="26"/>
        <v>0</v>
      </c>
      <c r="K130" s="514"/>
      <c r="L130" s="525"/>
      <c r="M130" s="514">
        <f t="shared" si="34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698471.96096345643</v>
      </c>
      <c r="E131" s="522">
        <f t="shared" si="29"/>
        <v>61307.883720930229</v>
      </c>
      <c r="F131" s="523">
        <f t="shared" si="30"/>
        <v>637164.07724252623</v>
      </c>
      <c r="G131" s="523">
        <f t="shared" si="31"/>
        <v>667818.01910299133</v>
      </c>
      <c r="H131" s="526">
        <f t="shared" si="32"/>
        <v>132791.48947635142</v>
      </c>
      <c r="I131" s="577">
        <f t="shared" si="33"/>
        <v>132791.48947635142</v>
      </c>
      <c r="J131" s="514">
        <f t="shared" si="26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637164.07724252623</v>
      </c>
      <c r="E132" s="522">
        <f t="shared" si="29"/>
        <v>61307.883720930229</v>
      </c>
      <c r="F132" s="523">
        <f t="shared" si="30"/>
        <v>575856.19352159603</v>
      </c>
      <c r="G132" s="523">
        <f t="shared" si="31"/>
        <v>606510.13538206113</v>
      </c>
      <c r="H132" s="526">
        <f t="shared" si="32"/>
        <v>126229.06009552587</v>
      </c>
      <c r="I132" s="577">
        <f t="shared" si="33"/>
        <v>126229.06009552587</v>
      </c>
      <c r="J132" s="514">
        <f t="shared" si="26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575856.19352159603</v>
      </c>
      <c r="E133" s="522">
        <f t="shared" si="29"/>
        <v>61307.883720930229</v>
      </c>
      <c r="F133" s="523">
        <f t="shared" si="30"/>
        <v>514548.30980066583</v>
      </c>
      <c r="G133" s="523">
        <f t="shared" si="31"/>
        <v>545202.25166113093</v>
      </c>
      <c r="H133" s="526">
        <f t="shared" si="32"/>
        <v>119666.63071470034</v>
      </c>
      <c r="I133" s="577">
        <f t="shared" si="33"/>
        <v>119666.63071470034</v>
      </c>
      <c r="J133" s="514">
        <f t="shared" si="26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514548.30980066583</v>
      </c>
      <c r="E134" s="522">
        <f t="shared" si="29"/>
        <v>61307.883720930229</v>
      </c>
      <c r="F134" s="523">
        <f t="shared" si="30"/>
        <v>453240.42607973563</v>
      </c>
      <c r="G134" s="523">
        <f t="shared" si="31"/>
        <v>483894.36794020073</v>
      </c>
      <c r="H134" s="526">
        <f t="shared" si="32"/>
        <v>113104.20133387481</v>
      </c>
      <c r="I134" s="577">
        <f t="shared" si="33"/>
        <v>113104.20133387481</v>
      </c>
      <c r="J134" s="514">
        <f t="shared" si="26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453240.42607973563</v>
      </c>
      <c r="E135" s="522">
        <f t="shared" si="29"/>
        <v>61307.883720930229</v>
      </c>
      <c r="F135" s="523">
        <f t="shared" si="30"/>
        <v>391932.54235880543</v>
      </c>
      <c r="G135" s="523">
        <f t="shared" si="31"/>
        <v>422586.48421927053</v>
      </c>
      <c r="H135" s="526">
        <f t="shared" si="32"/>
        <v>106541.77195304926</v>
      </c>
      <c r="I135" s="577">
        <f t="shared" si="33"/>
        <v>106541.77195304926</v>
      </c>
      <c r="J135" s="514">
        <f t="shared" si="26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391932.54235880543</v>
      </c>
      <c r="E136" s="522">
        <f t="shared" si="29"/>
        <v>61307.883720930229</v>
      </c>
      <c r="F136" s="523">
        <f t="shared" si="30"/>
        <v>330624.65863787523</v>
      </c>
      <c r="G136" s="523">
        <f t="shared" si="31"/>
        <v>361278.60049834033</v>
      </c>
      <c r="H136" s="526">
        <f t="shared" si="32"/>
        <v>99979.34257222373</v>
      </c>
      <c r="I136" s="577">
        <f t="shared" si="33"/>
        <v>99979.34257222373</v>
      </c>
      <c r="J136" s="514">
        <f t="shared" si="26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330624.65863787523</v>
      </c>
      <c r="E137" s="522">
        <f t="shared" si="29"/>
        <v>61307.883720930229</v>
      </c>
      <c r="F137" s="523">
        <f t="shared" si="30"/>
        <v>269316.77491694503</v>
      </c>
      <c r="G137" s="523">
        <f t="shared" si="31"/>
        <v>299970.71677741013</v>
      </c>
      <c r="H137" s="526">
        <f t="shared" si="32"/>
        <v>93416.913191398198</v>
      </c>
      <c r="I137" s="577">
        <f t="shared" si="33"/>
        <v>93416.913191398198</v>
      </c>
      <c r="J137" s="514">
        <f t="shared" si="26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269316.77491694503</v>
      </c>
      <c r="E138" s="522">
        <f t="shared" si="29"/>
        <v>61307.883720930229</v>
      </c>
      <c r="F138" s="523">
        <f t="shared" si="30"/>
        <v>208008.8911960148</v>
      </c>
      <c r="G138" s="523">
        <f t="shared" si="31"/>
        <v>238662.83305647993</v>
      </c>
      <c r="H138" s="526">
        <f t="shared" si="32"/>
        <v>86854.483810572667</v>
      </c>
      <c r="I138" s="577">
        <f t="shared" si="33"/>
        <v>86854.483810572667</v>
      </c>
      <c r="J138" s="514">
        <f t="shared" si="26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208008.8911960148</v>
      </c>
      <c r="E139" s="522">
        <f t="shared" si="29"/>
        <v>61307.883720930229</v>
      </c>
      <c r="F139" s="523">
        <f t="shared" si="30"/>
        <v>146701.00747508457</v>
      </c>
      <c r="G139" s="523">
        <f t="shared" si="31"/>
        <v>177354.94933554967</v>
      </c>
      <c r="H139" s="526">
        <f t="shared" si="32"/>
        <v>80292.054429747121</v>
      </c>
      <c r="I139" s="577">
        <f t="shared" si="33"/>
        <v>80292.054429747121</v>
      </c>
      <c r="J139" s="514">
        <f t="shared" si="26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146701.00747508457</v>
      </c>
      <c r="E140" s="522">
        <f t="shared" si="29"/>
        <v>61307.883720930229</v>
      </c>
      <c r="F140" s="523">
        <f t="shared" si="30"/>
        <v>85393.123754154338</v>
      </c>
      <c r="G140" s="523">
        <f t="shared" si="31"/>
        <v>116047.06561461945</v>
      </c>
      <c r="H140" s="526">
        <f t="shared" si="32"/>
        <v>73729.625048921589</v>
      </c>
      <c r="I140" s="577">
        <f t="shared" si="33"/>
        <v>73729.625048921589</v>
      </c>
      <c r="J140" s="514">
        <f t="shared" si="26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85393.123754154338</v>
      </c>
      <c r="E141" s="522">
        <f t="shared" si="29"/>
        <v>61307.883720930229</v>
      </c>
      <c r="F141" s="523">
        <f t="shared" si="30"/>
        <v>24085.240033224109</v>
      </c>
      <c r="G141" s="523">
        <f t="shared" si="31"/>
        <v>54739.181893689223</v>
      </c>
      <c r="H141" s="526">
        <f t="shared" si="32"/>
        <v>67167.195668096043</v>
      </c>
      <c r="I141" s="577">
        <f t="shared" si="33"/>
        <v>67167.195668096043</v>
      </c>
      <c r="J141" s="514">
        <f t="shared" si="26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24085.240033224109</v>
      </c>
      <c r="E142" s="522">
        <f t="shared" si="29"/>
        <v>24085.240033224109</v>
      </c>
      <c r="F142" s="523">
        <f t="shared" si="30"/>
        <v>0</v>
      </c>
      <c r="G142" s="523">
        <f t="shared" si="31"/>
        <v>12042.620016612054</v>
      </c>
      <c r="H142" s="526">
        <f t="shared" si="32"/>
        <v>25374.288661600636</v>
      </c>
      <c r="I142" s="577">
        <f t="shared" si="33"/>
        <v>25374.288661600636</v>
      </c>
      <c r="J142" s="514">
        <f t="shared" si="26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29"/>
        <v>0</v>
      </c>
      <c r="F143" s="523">
        <f t="shared" si="30"/>
        <v>0</v>
      </c>
      <c r="G143" s="523">
        <f t="shared" si="31"/>
        <v>0</v>
      </c>
      <c r="H143" s="526">
        <f t="shared" si="32"/>
        <v>0</v>
      </c>
      <c r="I143" s="577">
        <f t="shared" si="33"/>
        <v>0</v>
      </c>
      <c r="J143" s="514">
        <f t="shared" si="26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29"/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26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29"/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26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29"/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26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29"/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26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29"/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26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29"/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26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6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6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6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6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6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  <c r="Q154" s="269"/>
    </row>
    <row r="155" spans="2:17" ht="12.5">
      <c r="C155" s="374" t="s">
        <v>78</v>
      </c>
      <c r="D155" s="375"/>
      <c r="E155" s="375">
        <f>SUM(E99:E154)</f>
        <v>2636239.0000000005</v>
      </c>
      <c r="F155" s="375"/>
      <c r="G155" s="375"/>
      <c r="H155" s="375">
        <f>SUM(H99:H154)</f>
        <v>8927911.6678356677</v>
      </c>
      <c r="I155" s="375">
        <f>SUM(I99:I154)</f>
        <v>8927911.6678356677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view="pageBreakPreview" zoomScale="80" zoomScaleNormal="100" zoomScaleSheetLayoutView="80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469551.06340859708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469551.06340859708</v>
      </c>
      <c r="O6" s="269"/>
      <c r="P6" s="269"/>
    </row>
    <row r="7" spans="1:16" ht="13.5" thickBot="1">
      <c r="C7" s="467" t="s">
        <v>48</v>
      </c>
      <c r="D7" s="624" t="s">
        <v>326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309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102777.80952380953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527052.2644811786</v>
      </c>
      <c r="H22" s="639">
        <v>527052.2644811786</v>
      </c>
      <c r="I22" s="511">
        <f t="shared" si="6"/>
        <v>0</v>
      </c>
      <c r="J22" s="511"/>
      <c r="K22" s="518">
        <f t="shared" si="0"/>
        <v>527052.2644811786</v>
      </c>
      <c r="L22" s="519">
        <f t="shared" si="1"/>
        <v>0</v>
      </c>
      <c r="M22" s="518">
        <f t="shared" si="2"/>
        <v>527052.2644811786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100387.62790697675</v>
      </c>
      <c r="F23" s="631">
        <v>3616650.1707249545</v>
      </c>
      <c r="G23" s="630">
        <v>465442.74660414137</v>
      </c>
      <c r="H23" s="639">
        <v>465442.74660414137</v>
      </c>
      <c r="I23" s="511">
        <f t="shared" si="6"/>
        <v>0</v>
      </c>
      <c r="J23" s="511"/>
      <c r="K23" s="518">
        <f t="shared" ref="K23" si="7">G23</f>
        <v>465442.74660414137</v>
      </c>
      <c r="L23" s="519">
        <f t="shared" ref="L23" si="8">IF(K23&lt;&gt;0,+G23-K23,0)</f>
        <v>0</v>
      </c>
      <c r="M23" s="518">
        <f t="shared" ref="M23" si="9">H23</f>
        <v>465442.74660414137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>IU</v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557626.58080309688</v>
      </c>
      <c r="H24" s="639">
        <v>557626.58080309688</v>
      </c>
      <c r="I24" s="511">
        <f t="shared" si="6"/>
        <v>0</v>
      </c>
      <c r="J24" s="511"/>
      <c r="K24" s="518">
        <f t="shared" ref="K24" si="12">G24</f>
        <v>557626.58080309688</v>
      </c>
      <c r="L24" s="519">
        <f t="shared" ref="L24" si="13">IF(K24&lt;&gt;0,+G24-K24,0)</f>
        <v>0</v>
      </c>
      <c r="M24" s="518">
        <f t="shared" ref="M24" si="14">H24</f>
        <v>557626.58080309688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523">
        <f>IF(F24+SUM(E$17:E24)=D$10,F24,D$10-SUM(E$17:E24))</f>
        <v>3511365.5853591012</v>
      </c>
      <c r="E25" s="522">
        <f t="shared" ref="E25:E72" si="15">IF(+$I$14&lt;F24,$I$14,D25)</f>
        <v>102777.80952380953</v>
      </c>
      <c r="F25" s="523">
        <f t="shared" ref="F25:F72" si="16">+D25-E25</f>
        <v>3408587.7758352915</v>
      </c>
      <c r="G25" s="524">
        <f t="shared" ref="G25:G52" si="17">+I$12*((D25+F25)/2)+E25</f>
        <v>469551.06340859708</v>
      </c>
      <c r="H25" s="491">
        <f t="shared" ref="H25:H52" si="18">+I$13*((D25+F25)/2)+E25</f>
        <v>469551.06340859708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3408587.7758352915</v>
      </c>
      <c r="E26" s="522">
        <f t="shared" si="15"/>
        <v>102777.80952380953</v>
      </c>
      <c r="F26" s="523">
        <f t="shared" si="16"/>
        <v>3305809.9663114818</v>
      </c>
      <c r="G26" s="524">
        <f t="shared" si="17"/>
        <v>458656.14846954838</v>
      </c>
      <c r="H26" s="491">
        <f t="shared" si="18"/>
        <v>458656.14846954838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3305809.9663114818</v>
      </c>
      <c r="E27" s="522">
        <f t="shared" si="15"/>
        <v>102777.80952380953</v>
      </c>
      <c r="F27" s="523">
        <f t="shared" si="16"/>
        <v>3203032.1567876721</v>
      </c>
      <c r="G27" s="524">
        <f t="shared" si="17"/>
        <v>447761.23353049968</v>
      </c>
      <c r="H27" s="491">
        <f t="shared" si="18"/>
        <v>447761.23353049968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3203032.1567876721</v>
      </c>
      <c r="E28" s="522">
        <f t="shared" si="15"/>
        <v>102777.80952380953</v>
      </c>
      <c r="F28" s="523">
        <f t="shared" si="16"/>
        <v>3100254.3472638624</v>
      </c>
      <c r="G28" s="524">
        <f t="shared" si="17"/>
        <v>436866.31859145092</v>
      </c>
      <c r="H28" s="491">
        <f t="shared" si="18"/>
        <v>436866.31859145092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3100254.3472638624</v>
      </c>
      <c r="E29" s="522">
        <f t="shared" si="15"/>
        <v>102777.80952380953</v>
      </c>
      <c r="F29" s="523">
        <f t="shared" si="16"/>
        <v>2997476.5377400527</v>
      </c>
      <c r="G29" s="524">
        <f t="shared" si="17"/>
        <v>425971.40365240222</v>
      </c>
      <c r="H29" s="491">
        <f t="shared" si="18"/>
        <v>425971.40365240222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2997476.5377400527</v>
      </c>
      <c r="E30" s="522">
        <f t="shared" si="15"/>
        <v>102777.80952380953</v>
      </c>
      <c r="F30" s="523">
        <f t="shared" si="16"/>
        <v>2894698.728216243</v>
      </c>
      <c r="G30" s="524">
        <f t="shared" si="17"/>
        <v>415076.48871335352</v>
      </c>
      <c r="H30" s="491">
        <f t="shared" si="18"/>
        <v>415076.48871335352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2894698.728216243</v>
      </c>
      <c r="E31" s="522">
        <f t="shared" si="15"/>
        <v>102777.80952380953</v>
      </c>
      <c r="F31" s="523">
        <f t="shared" si="16"/>
        <v>2791920.9186924333</v>
      </c>
      <c r="G31" s="524">
        <f t="shared" si="17"/>
        <v>404181.57377430476</v>
      </c>
      <c r="H31" s="491">
        <f t="shared" si="18"/>
        <v>404181.57377430476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2791920.9186924333</v>
      </c>
      <c r="E32" s="522">
        <f t="shared" si="15"/>
        <v>102777.80952380953</v>
      </c>
      <c r="F32" s="523">
        <f t="shared" si="16"/>
        <v>2689143.1091686236</v>
      </c>
      <c r="G32" s="524">
        <f t="shared" si="17"/>
        <v>393286.65883525606</v>
      </c>
      <c r="H32" s="491">
        <f t="shared" si="18"/>
        <v>393286.65883525606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2689143.1091686236</v>
      </c>
      <c r="E33" s="522">
        <f t="shared" si="15"/>
        <v>102777.80952380953</v>
      </c>
      <c r="F33" s="523">
        <f t="shared" si="16"/>
        <v>2586365.2996448139</v>
      </c>
      <c r="G33" s="524">
        <f t="shared" si="17"/>
        <v>382391.74389620736</v>
      </c>
      <c r="H33" s="491">
        <f t="shared" si="18"/>
        <v>382391.74389620736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2586365.2996448139</v>
      </c>
      <c r="E34" s="522">
        <f t="shared" si="15"/>
        <v>102777.80952380953</v>
      </c>
      <c r="F34" s="523">
        <f t="shared" si="16"/>
        <v>2483587.4901210042</v>
      </c>
      <c r="G34" s="524">
        <f t="shared" si="17"/>
        <v>371496.82895715861</v>
      </c>
      <c r="H34" s="491">
        <f t="shared" si="18"/>
        <v>371496.82895715861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2483587.4901210042</v>
      </c>
      <c r="E35" s="522">
        <f t="shared" si="15"/>
        <v>102777.80952380953</v>
      </c>
      <c r="F35" s="523">
        <f t="shared" si="16"/>
        <v>2380809.6805971945</v>
      </c>
      <c r="G35" s="524">
        <f t="shared" si="17"/>
        <v>360601.91401810991</v>
      </c>
      <c r="H35" s="491">
        <f t="shared" si="18"/>
        <v>360601.91401810991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2380809.6805971945</v>
      </c>
      <c r="E36" s="522">
        <f t="shared" si="15"/>
        <v>102777.80952380953</v>
      </c>
      <c r="F36" s="523">
        <f t="shared" si="16"/>
        <v>2278031.8710733848</v>
      </c>
      <c r="G36" s="524">
        <f t="shared" si="17"/>
        <v>349706.99907906121</v>
      </c>
      <c r="H36" s="491">
        <f t="shared" si="18"/>
        <v>349706.99907906121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2278031.8710733848</v>
      </c>
      <c r="E37" s="522">
        <f t="shared" si="15"/>
        <v>102777.80952380953</v>
      </c>
      <c r="F37" s="523">
        <f t="shared" si="16"/>
        <v>2175254.0615495751</v>
      </c>
      <c r="G37" s="524">
        <f t="shared" si="17"/>
        <v>338812.08414001251</v>
      </c>
      <c r="H37" s="491">
        <f t="shared" si="18"/>
        <v>338812.08414001251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2175254.0615495751</v>
      </c>
      <c r="E38" s="522">
        <f t="shared" si="15"/>
        <v>102777.80952380953</v>
      </c>
      <c r="F38" s="523">
        <f t="shared" si="16"/>
        <v>2072476.2520257656</v>
      </c>
      <c r="G38" s="524">
        <f t="shared" si="17"/>
        <v>327917.16920096375</v>
      </c>
      <c r="H38" s="491">
        <f t="shared" si="18"/>
        <v>327917.16920096375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2072476.2520257656</v>
      </c>
      <c r="E39" s="522">
        <f t="shared" si="15"/>
        <v>102777.80952380953</v>
      </c>
      <c r="F39" s="523">
        <f t="shared" si="16"/>
        <v>1969698.4425019561</v>
      </c>
      <c r="G39" s="524">
        <f t="shared" si="17"/>
        <v>317022.25426191511</v>
      </c>
      <c r="H39" s="491">
        <f t="shared" si="18"/>
        <v>317022.25426191511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1969698.4425019561</v>
      </c>
      <c r="E40" s="522">
        <f t="shared" si="15"/>
        <v>102777.80952380953</v>
      </c>
      <c r="F40" s="523">
        <f t="shared" si="16"/>
        <v>1866920.6329781467</v>
      </c>
      <c r="G40" s="524">
        <f t="shared" si="17"/>
        <v>306127.33932286635</v>
      </c>
      <c r="H40" s="491">
        <f t="shared" si="18"/>
        <v>306127.33932286635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1866920.6329781467</v>
      </c>
      <c r="E41" s="522">
        <f t="shared" si="15"/>
        <v>102777.80952380953</v>
      </c>
      <c r="F41" s="523">
        <f t="shared" si="16"/>
        <v>1764142.8234543372</v>
      </c>
      <c r="G41" s="524">
        <f t="shared" si="17"/>
        <v>295232.42438381771</v>
      </c>
      <c r="H41" s="491">
        <f t="shared" si="18"/>
        <v>295232.42438381771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1764142.8234543372</v>
      </c>
      <c r="E42" s="522">
        <f t="shared" si="15"/>
        <v>102777.80952380953</v>
      </c>
      <c r="F42" s="523">
        <f t="shared" si="16"/>
        <v>1661365.0139305277</v>
      </c>
      <c r="G42" s="524">
        <f t="shared" si="17"/>
        <v>284337.50944476901</v>
      </c>
      <c r="H42" s="491">
        <f t="shared" si="18"/>
        <v>284337.50944476901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1661365.0139305277</v>
      </c>
      <c r="E43" s="522">
        <f t="shared" si="15"/>
        <v>102777.80952380953</v>
      </c>
      <c r="F43" s="523">
        <f t="shared" si="16"/>
        <v>1558587.2044067183</v>
      </c>
      <c r="G43" s="524">
        <f t="shared" si="17"/>
        <v>273442.59450572031</v>
      </c>
      <c r="H43" s="491">
        <f t="shared" si="18"/>
        <v>273442.59450572031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1558587.2044067183</v>
      </c>
      <c r="E44" s="522">
        <f t="shared" si="15"/>
        <v>102777.80952380953</v>
      </c>
      <c r="F44" s="523">
        <f t="shared" si="16"/>
        <v>1455809.3948829088</v>
      </c>
      <c r="G44" s="524">
        <f t="shared" si="17"/>
        <v>262547.67956667161</v>
      </c>
      <c r="H44" s="491">
        <f t="shared" si="18"/>
        <v>262547.67956667161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1455809.3948829088</v>
      </c>
      <c r="E45" s="522">
        <f t="shared" si="15"/>
        <v>102777.80952380953</v>
      </c>
      <c r="F45" s="523">
        <f t="shared" si="16"/>
        <v>1353031.5853590993</v>
      </c>
      <c r="G45" s="524">
        <f t="shared" si="17"/>
        <v>251652.76462762291</v>
      </c>
      <c r="H45" s="491">
        <f t="shared" si="18"/>
        <v>251652.76462762291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1353031.5853590993</v>
      </c>
      <c r="E46" s="522">
        <f t="shared" si="15"/>
        <v>102777.80952380953</v>
      </c>
      <c r="F46" s="523">
        <f t="shared" si="16"/>
        <v>1250253.7758352899</v>
      </c>
      <c r="G46" s="524">
        <f t="shared" si="17"/>
        <v>240757.84968857418</v>
      </c>
      <c r="H46" s="491">
        <f t="shared" si="18"/>
        <v>240757.84968857418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1250253.7758352899</v>
      </c>
      <c r="E47" s="522">
        <f t="shared" si="15"/>
        <v>102777.80952380953</v>
      </c>
      <c r="F47" s="523">
        <f t="shared" si="16"/>
        <v>1147475.9663114804</v>
      </c>
      <c r="G47" s="524">
        <f t="shared" si="17"/>
        <v>229862.93474952551</v>
      </c>
      <c r="H47" s="491">
        <f t="shared" si="18"/>
        <v>229862.93474952551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1147475.9663114804</v>
      </c>
      <c r="E48" s="522">
        <f t="shared" si="15"/>
        <v>102777.80952380953</v>
      </c>
      <c r="F48" s="523">
        <f t="shared" si="16"/>
        <v>1044698.1567876709</v>
      </c>
      <c r="G48" s="524">
        <f t="shared" si="17"/>
        <v>218968.01981047681</v>
      </c>
      <c r="H48" s="491">
        <f t="shared" si="18"/>
        <v>218968.01981047681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1044698.1567876709</v>
      </c>
      <c r="E49" s="522">
        <f t="shared" si="15"/>
        <v>102777.80952380953</v>
      </c>
      <c r="F49" s="523">
        <f t="shared" si="16"/>
        <v>941920.34726386145</v>
      </c>
      <c r="G49" s="524">
        <f t="shared" si="17"/>
        <v>208073.10487142811</v>
      </c>
      <c r="H49" s="491">
        <f t="shared" si="18"/>
        <v>208073.10487142811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941920.34726386145</v>
      </c>
      <c r="E50" s="522">
        <f t="shared" si="15"/>
        <v>102777.80952380953</v>
      </c>
      <c r="F50" s="523">
        <f t="shared" si="16"/>
        <v>839142.53774005198</v>
      </c>
      <c r="G50" s="524">
        <f t="shared" si="17"/>
        <v>197178.18993237941</v>
      </c>
      <c r="H50" s="491">
        <f t="shared" si="18"/>
        <v>197178.18993237941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839142.53774005198</v>
      </c>
      <c r="E51" s="522">
        <f t="shared" si="15"/>
        <v>102777.80952380953</v>
      </c>
      <c r="F51" s="523">
        <f t="shared" si="16"/>
        <v>736364.72821624251</v>
      </c>
      <c r="G51" s="524">
        <f t="shared" si="17"/>
        <v>186283.27499333074</v>
      </c>
      <c r="H51" s="491">
        <f t="shared" si="18"/>
        <v>186283.27499333074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736364.72821624251</v>
      </c>
      <c r="E52" s="522">
        <f t="shared" si="15"/>
        <v>102777.80952380953</v>
      </c>
      <c r="F52" s="523">
        <f t="shared" si="16"/>
        <v>633586.91869243304</v>
      </c>
      <c r="G52" s="524">
        <f t="shared" si="17"/>
        <v>175388.36005428203</v>
      </c>
      <c r="H52" s="491">
        <f t="shared" si="18"/>
        <v>175388.36005428203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633586.91869243304</v>
      </c>
      <c r="E53" s="522">
        <f t="shared" si="15"/>
        <v>102777.80952380953</v>
      </c>
      <c r="F53" s="523">
        <f t="shared" si="16"/>
        <v>530809.10916862357</v>
      </c>
      <c r="G53" s="524">
        <f t="shared" ref="G53:G72" si="20">+I$12*((D53+F53)/2)+E53</f>
        <v>164493.44511523333</v>
      </c>
      <c r="H53" s="491">
        <f t="shared" ref="H53:H72" si="21">+I$13*((D53+F53)/2)+E53</f>
        <v>164493.44511523333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530809.10916862357</v>
      </c>
      <c r="E54" s="522">
        <f t="shared" si="15"/>
        <v>102777.80952380953</v>
      </c>
      <c r="F54" s="523">
        <f t="shared" si="16"/>
        <v>428031.29964481405</v>
      </c>
      <c r="G54" s="524">
        <f t="shared" si="20"/>
        <v>153598.53017618463</v>
      </c>
      <c r="H54" s="491">
        <f t="shared" si="21"/>
        <v>153598.53017618463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428031.29964481405</v>
      </c>
      <c r="E55" s="522">
        <f t="shared" si="15"/>
        <v>102777.80952380953</v>
      </c>
      <c r="F55" s="523">
        <f t="shared" si="16"/>
        <v>325253.49012100452</v>
      </c>
      <c r="G55" s="524">
        <f t="shared" si="20"/>
        <v>142703.61523713593</v>
      </c>
      <c r="H55" s="491">
        <f t="shared" si="21"/>
        <v>142703.61523713593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325253.49012100452</v>
      </c>
      <c r="E56" s="522">
        <f t="shared" si="15"/>
        <v>102777.80952380953</v>
      </c>
      <c r="F56" s="523">
        <f t="shared" si="16"/>
        <v>222475.68059719499</v>
      </c>
      <c r="G56" s="524">
        <f t="shared" si="20"/>
        <v>131808.70029808723</v>
      </c>
      <c r="H56" s="491">
        <f t="shared" si="21"/>
        <v>131808.70029808723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222475.68059719499</v>
      </c>
      <c r="E57" s="522">
        <f t="shared" si="15"/>
        <v>102777.80952380953</v>
      </c>
      <c r="F57" s="523">
        <f t="shared" si="16"/>
        <v>119697.87107338547</v>
      </c>
      <c r="G57" s="524">
        <f t="shared" si="20"/>
        <v>120913.78535903853</v>
      </c>
      <c r="H57" s="491">
        <f t="shared" si="21"/>
        <v>120913.78535903853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119697.87107338547</v>
      </c>
      <c r="E58" s="522">
        <f t="shared" si="15"/>
        <v>102777.80952380953</v>
      </c>
      <c r="F58" s="523">
        <f t="shared" si="16"/>
        <v>16920.061549575941</v>
      </c>
      <c r="G58" s="524">
        <f t="shared" si="20"/>
        <v>110018.87041998983</v>
      </c>
      <c r="H58" s="491">
        <f t="shared" si="21"/>
        <v>110018.87041998983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16920.061549575941</v>
      </c>
      <c r="E59" s="522">
        <f t="shared" si="15"/>
        <v>16920.061549575941</v>
      </c>
      <c r="F59" s="523">
        <f t="shared" si="16"/>
        <v>0</v>
      </c>
      <c r="G59" s="524">
        <f t="shared" si="20"/>
        <v>17816.86326290392</v>
      </c>
      <c r="H59" s="491">
        <f t="shared" si="21"/>
        <v>17816.86326290392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4316668.0000000019</v>
      </c>
      <c r="F73" s="375"/>
      <c r="G73" s="375">
        <f>SUM(G17:G72)</f>
        <v>14562730.554380454</v>
      </c>
      <c r="H73" s="375">
        <f>SUM(H17:H72)</f>
        <v>14562730.554380454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465442.74660414137</v>
      </c>
      <c r="N87" s="546">
        <f>IF(J92&lt;D11,0,VLOOKUP(J92,C17:O72,11))</f>
        <v>465442.74660414137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493155.55998343643</v>
      </c>
      <c r="N88" s="550">
        <f>IF(J92&lt;D11,0,VLOOKUP(J92,C99:P154,7))</f>
        <v>493155.55998343643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27712.813379295054</v>
      </c>
      <c r="N89" s="555">
        <f>+N88-N87</f>
        <v>27712.813379295054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100387.62790697675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22">H99</f>
        <v>371812.50753135112</v>
      </c>
      <c r="M99" s="519">
        <f t="shared" ref="M99:M104" si="23">IF(L99&lt;&gt;0,+H99-L99,0)</f>
        <v>0</v>
      </c>
      <c r="N99" s="518">
        <f t="shared" ref="N99:N104" si="24">I99</f>
        <v>371812.50753135112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22"/>
        <v>670815.62922303798</v>
      </c>
      <c r="M100" s="519">
        <f t="shared" si="23"/>
        <v>0</v>
      </c>
      <c r="N100" s="518">
        <f t="shared" si="24"/>
        <v>670815.62922303798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22"/>
        <v>639981.58365995577</v>
      </c>
      <c r="M101" s="519">
        <f t="shared" si="23"/>
        <v>0</v>
      </c>
      <c r="N101" s="518">
        <f t="shared" si="24"/>
        <v>639981.58365995577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5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26">+I102-H102</f>
        <v>0</v>
      </c>
      <c r="K102" s="514"/>
      <c r="L102" s="518">
        <f t="shared" si="22"/>
        <v>605049.52036198007</v>
      </c>
      <c r="M102" s="519">
        <f t="shared" si="23"/>
        <v>0</v>
      </c>
      <c r="N102" s="518">
        <f t="shared" si="24"/>
        <v>605049.52036198007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5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26"/>
        <v>0</v>
      </c>
      <c r="K103" s="514"/>
      <c r="L103" s="518">
        <f t="shared" si="22"/>
        <v>573321.60174828372</v>
      </c>
      <c r="M103" s="519">
        <f t="shared" si="23"/>
        <v>0</v>
      </c>
      <c r="N103" s="518">
        <f t="shared" si="24"/>
        <v>573321.60174828372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5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26"/>
        <v>0</v>
      </c>
      <c r="K104" s="514"/>
      <c r="L104" s="518">
        <f t="shared" si="22"/>
        <v>501004.31746485061</v>
      </c>
      <c r="M104" s="519">
        <f t="shared" si="23"/>
        <v>0</v>
      </c>
      <c r="N104" s="518">
        <f t="shared" si="24"/>
        <v>501004.31746485061</v>
      </c>
      <c r="O104" s="514">
        <f t="shared" ref="O104:O130" si="27">IF(N104&lt;&gt;0,+I104-N104,0)</f>
        <v>0</v>
      </c>
      <c r="P104" s="514">
        <f t="shared" ref="P104:P130" si="28">+O104-M104</f>
        <v>0</v>
      </c>
    </row>
    <row r="105" spans="1:16" ht="12.5">
      <c r="B105" s="195" t="str">
        <f t="shared" si="25"/>
        <v/>
      </c>
      <c r="C105" s="507">
        <f>IF(D93="","-",+C104+1)</f>
        <v>2019</v>
      </c>
      <c r="D105" s="374">
        <f>IF(F104+SUM(E$99:E104)=D$92,F104,D$92-SUM(E$99:E104))</f>
        <v>3719531.6935215942</v>
      </c>
      <c r="E105" s="522">
        <f t="shared" ref="E105:E154" si="29">IF(+$J$96&lt;F104,$J$96,D105)</f>
        <v>100387.62790697675</v>
      </c>
      <c r="F105" s="523">
        <f t="shared" ref="F105:F154" si="30">+D105-E105</f>
        <v>3619144.0656146174</v>
      </c>
      <c r="G105" s="523">
        <f t="shared" ref="G105:G154" si="31">+(F105+D105)/2</f>
        <v>3669337.8795681056</v>
      </c>
      <c r="H105" s="526">
        <f t="shared" ref="H105:H154" si="32">+J$94*G105+E105</f>
        <v>493155.55998343643</v>
      </c>
      <c r="I105" s="577">
        <f t="shared" ref="I105:I154" si="33">+J$95*G105+E105</f>
        <v>493155.55998343643</v>
      </c>
      <c r="J105" s="514">
        <f t="shared" si="26"/>
        <v>0</v>
      </c>
      <c r="K105" s="514"/>
      <c r="L105" s="525"/>
      <c r="M105" s="514">
        <f t="shared" ref="M105:M130" si="34">IF(L105&lt;&gt;0,+H105-L105,0)</f>
        <v>0</v>
      </c>
      <c r="N105" s="525"/>
      <c r="O105" s="514">
        <f t="shared" si="27"/>
        <v>0</v>
      </c>
      <c r="P105" s="514">
        <f t="shared" si="28"/>
        <v>0</v>
      </c>
    </row>
    <row r="106" spans="1:16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3619144.0656146174</v>
      </c>
      <c r="E106" s="522">
        <f t="shared" si="29"/>
        <v>100387.62790697675</v>
      </c>
      <c r="F106" s="523">
        <f t="shared" si="30"/>
        <v>3518756.4377076407</v>
      </c>
      <c r="G106" s="523">
        <f t="shared" si="31"/>
        <v>3568950.2516611293</v>
      </c>
      <c r="H106" s="526">
        <f t="shared" si="32"/>
        <v>482410.01342621259</v>
      </c>
      <c r="I106" s="577">
        <f t="shared" si="33"/>
        <v>482410.01342621259</v>
      </c>
      <c r="J106" s="514">
        <f t="shared" si="26"/>
        <v>0</v>
      </c>
      <c r="K106" s="514"/>
      <c r="L106" s="525"/>
      <c r="M106" s="514">
        <f t="shared" si="34"/>
        <v>0</v>
      </c>
      <c r="N106" s="525"/>
      <c r="O106" s="514">
        <f t="shared" si="27"/>
        <v>0</v>
      </c>
      <c r="P106" s="514">
        <f t="shared" si="28"/>
        <v>0</v>
      </c>
    </row>
    <row r="107" spans="1:16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3518756.4377076407</v>
      </c>
      <c r="E107" s="522">
        <f t="shared" si="29"/>
        <v>100387.62790697675</v>
      </c>
      <c r="F107" s="523">
        <f t="shared" si="30"/>
        <v>3418368.809800664</v>
      </c>
      <c r="G107" s="523">
        <f t="shared" si="31"/>
        <v>3468562.6237541521</v>
      </c>
      <c r="H107" s="526">
        <f t="shared" si="32"/>
        <v>471664.46686898859</v>
      </c>
      <c r="I107" s="577">
        <f t="shared" si="33"/>
        <v>471664.46686898859</v>
      </c>
      <c r="J107" s="514">
        <f t="shared" si="26"/>
        <v>0</v>
      </c>
      <c r="K107" s="514"/>
      <c r="L107" s="525"/>
      <c r="M107" s="514">
        <f t="shared" si="34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3418368.809800664</v>
      </c>
      <c r="E108" s="522">
        <f t="shared" si="29"/>
        <v>100387.62790697675</v>
      </c>
      <c r="F108" s="523">
        <f t="shared" si="30"/>
        <v>3317981.1818936872</v>
      </c>
      <c r="G108" s="523">
        <f t="shared" si="31"/>
        <v>3368174.9958471758</v>
      </c>
      <c r="H108" s="526">
        <f t="shared" si="32"/>
        <v>460918.92031176476</v>
      </c>
      <c r="I108" s="577">
        <f t="shared" si="33"/>
        <v>460918.92031176476</v>
      </c>
      <c r="J108" s="514">
        <f t="shared" si="26"/>
        <v>0</v>
      </c>
      <c r="K108" s="514"/>
      <c r="L108" s="525"/>
      <c r="M108" s="514">
        <f t="shared" si="34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3317981.1818936872</v>
      </c>
      <c r="E109" s="522">
        <f t="shared" si="29"/>
        <v>100387.62790697675</v>
      </c>
      <c r="F109" s="523">
        <f t="shared" si="30"/>
        <v>3217593.5539867105</v>
      </c>
      <c r="G109" s="523">
        <f t="shared" si="31"/>
        <v>3267787.3679401986</v>
      </c>
      <c r="H109" s="526">
        <f t="shared" si="32"/>
        <v>450173.37375454081</v>
      </c>
      <c r="I109" s="577">
        <f t="shared" si="33"/>
        <v>450173.37375454081</v>
      </c>
      <c r="J109" s="514">
        <f t="shared" si="26"/>
        <v>0</v>
      </c>
      <c r="K109" s="514"/>
      <c r="L109" s="525"/>
      <c r="M109" s="514">
        <f t="shared" si="34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3217593.5539867105</v>
      </c>
      <c r="E110" s="522">
        <f t="shared" si="29"/>
        <v>100387.62790697675</v>
      </c>
      <c r="F110" s="523">
        <f t="shared" si="30"/>
        <v>3117205.9260797338</v>
      </c>
      <c r="G110" s="523">
        <f t="shared" si="31"/>
        <v>3167399.7400332224</v>
      </c>
      <c r="H110" s="526">
        <f t="shared" si="32"/>
        <v>439427.82719731692</v>
      </c>
      <c r="I110" s="577">
        <f t="shared" si="33"/>
        <v>439427.82719731692</v>
      </c>
      <c r="J110" s="514">
        <f t="shared" si="26"/>
        <v>0</v>
      </c>
      <c r="K110" s="514"/>
      <c r="L110" s="525"/>
      <c r="M110" s="514">
        <f t="shared" si="34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3117205.9260797338</v>
      </c>
      <c r="E111" s="522">
        <f t="shared" si="29"/>
        <v>100387.62790697675</v>
      </c>
      <c r="F111" s="523">
        <f t="shared" si="30"/>
        <v>3016818.298172757</v>
      </c>
      <c r="G111" s="523">
        <f t="shared" si="31"/>
        <v>3067012.1121262452</v>
      </c>
      <c r="H111" s="526">
        <f t="shared" si="32"/>
        <v>428682.28064009297</v>
      </c>
      <c r="I111" s="577">
        <f t="shared" si="33"/>
        <v>428682.28064009297</v>
      </c>
      <c r="J111" s="514">
        <f t="shared" si="26"/>
        <v>0</v>
      </c>
      <c r="K111" s="514"/>
      <c r="L111" s="525"/>
      <c r="M111" s="514">
        <f t="shared" si="34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3016818.298172757</v>
      </c>
      <c r="E112" s="522">
        <f t="shared" si="29"/>
        <v>100387.62790697675</v>
      </c>
      <c r="F112" s="523">
        <f t="shared" si="30"/>
        <v>2916430.6702657803</v>
      </c>
      <c r="G112" s="523">
        <f t="shared" si="31"/>
        <v>2966624.4842192689</v>
      </c>
      <c r="H112" s="526">
        <f t="shared" si="32"/>
        <v>417936.73408286908</v>
      </c>
      <c r="I112" s="577">
        <f t="shared" si="33"/>
        <v>417936.73408286908</v>
      </c>
      <c r="J112" s="514">
        <f t="shared" si="26"/>
        <v>0</v>
      </c>
      <c r="K112" s="514"/>
      <c r="L112" s="525"/>
      <c r="M112" s="514">
        <f t="shared" si="34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2916430.6702657803</v>
      </c>
      <c r="E113" s="522">
        <f t="shared" si="29"/>
        <v>100387.62790697675</v>
      </c>
      <c r="F113" s="523">
        <f t="shared" si="30"/>
        <v>2816043.0423588036</v>
      </c>
      <c r="G113" s="523">
        <f t="shared" si="31"/>
        <v>2866236.8563122917</v>
      </c>
      <c r="H113" s="526">
        <f t="shared" si="32"/>
        <v>407191.18752564513</v>
      </c>
      <c r="I113" s="577">
        <f t="shared" si="33"/>
        <v>407191.18752564513</v>
      </c>
      <c r="J113" s="514">
        <f t="shared" si="26"/>
        <v>0</v>
      </c>
      <c r="K113" s="514"/>
      <c r="L113" s="525"/>
      <c r="M113" s="514">
        <f t="shared" si="34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2816043.0423588036</v>
      </c>
      <c r="E114" s="522">
        <f t="shared" si="29"/>
        <v>100387.62790697675</v>
      </c>
      <c r="F114" s="523">
        <f t="shared" si="30"/>
        <v>2715655.4144518268</v>
      </c>
      <c r="G114" s="523">
        <f t="shared" si="31"/>
        <v>2765849.2284053154</v>
      </c>
      <c r="H114" s="526">
        <f t="shared" si="32"/>
        <v>396445.64096842124</v>
      </c>
      <c r="I114" s="577">
        <f t="shared" si="33"/>
        <v>396445.64096842124</v>
      </c>
      <c r="J114" s="514">
        <f t="shared" si="26"/>
        <v>0</v>
      </c>
      <c r="K114" s="514"/>
      <c r="L114" s="525"/>
      <c r="M114" s="514">
        <f t="shared" si="34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2715655.4144518268</v>
      </c>
      <c r="E115" s="522">
        <f t="shared" si="29"/>
        <v>100387.62790697675</v>
      </c>
      <c r="F115" s="523">
        <f t="shared" si="30"/>
        <v>2615267.7865448501</v>
      </c>
      <c r="G115" s="523">
        <f t="shared" si="31"/>
        <v>2665461.6004983382</v>
      </c>
      <c r="H115" s="526">
        <f t="shared" si="32"/>
        <v>385700.09441119729</v>
      </c>
      <c r="I115" s="577">
        <f t="shared" si="33"/>
        <v>385700.09441119729</v>
      </c>
      <c r="J115" s="514">
        <f t="shared" si="26"/>
        <v>0</v>
      </c>
      <c r="K115" s="514"/>
      <c r="L115" s="525"/>
      <c r="M115" s="514">
        <f t="shared" si="34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2615267.7865448501</v>
      </c>
      <c r="E116" s="522">
        <f t="shared" si="29"/>
        <v>100387.62790697675</v>
      </c>
      <c r="F116" s="523">
        <f t="shared" si="30"/>
        <v>2514880.1586378734</v>
      </c>
      <c r="G116" s="523">
        <f t="shared" si="31"/>
        <v>2565073.972591362</v>
      </c>
      <c r="H116" s="526">
        <f t="shared" si="32"/>
        <v>374954.54785397346</v>
      </c>
      <c r="I116" s="577">
        <f t="shared" si="33"/>
        <v>374954.54785397346</v>
      </c>
      <c r="J116" s="514">
        <f t="shared" si="26"/>
        <v>0</v>
      </c>
      <c r="K116" s="514"/>
      <c r="L116" s="525"/>
      <c r="M116" s="514">
        <f t="shared" si="34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2514880.1586378734</v>
      </c>
      <c r="E117" s="522">
        <f t="shared" si="29"/>
        <v>100387.62790697675</v>
      </c>
      <c r="F117" s="523">
        <f t="shared" si="30"/>
        <v>2414492.5307308966</v>
      </c>
      <c r="G117" s="523">
        <f t="shared" si="31"/>
        <v>2464686.3446843848</v>
      </c>
      <c r="H117" s="526">
        <f t="shared" si="32"/>
        <v>364209.00129674945</v>
      </c>
      <c r="I117" s="577">
        <f t="shared" si="33"/>
        <v>364209.00129674945</v>
      </c>
      <c r="J117" s="514">
        <f t="shared" si="26"/>
        <v>0</v>
      </c>
      <c r="K117" s="514"/>
      <c r="L117" s="525"/>
      <c r="M117" s="514">
        <f t="shared" si="34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2414492.5307308966</v>
      </c>
      <c r="E118" s="522">
        <f t="shared" si="29"/>
        <v>100387.62790697675</v>
      </c>
      <c r="F118" s="523">
        <f t="shared" si="30"/>
        <v>2314104.9028239199</v>
      </c>
      <c r="G118" s="523">
        <f t="shared" si="31"/>
        <v>2364298.7167774085</v>
      </c>
      <c r="H118" s="526">
        <f t="shared" si="32"/>
        <v>353463.45473952562</v>
      </c>
      <c r="I118" s="577">
        <f t="shared" si="33"/>
        <v>353463.45473952562</v>
      </c>
      <c r="J118" s="514">
        <f t="shared" si="26"/>
        <v>0</v>
      </c>
      <c r="K118" s="514"/>
      <c r="L118" s="525"/>
      <c r="M118" s="514">
        <f t="shared" si="34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2314104.9028239199</v>
      </c>
      <c r="E119" s="522">
        <f t="shared" si="29"/>
        <v>100387.62790697675</v>
      </c>
      <c r="F119" s="523">
        <f t="shared" si="30"/>
        <v>2213717.2749169432</v>
      </c>
      <c r="G119" s="523">
        <f t="shared" si="31"/>
        <v>2263911.0888704313</v>
      </c>
      <c r="H119" s="526">
        <f t="shared" si="32"/>
        <v>342717.90818230167</v>
      </c>
      <c r="I119" s="577">
        <f t="shared" si="33"/>
        <v>342717.90818230167</v>
      </c>
      <c r="J119" s="514">
        <f t="shared" si="26"/>
        <v>0</v>
      </c>
      <c r="K119" s="514"/>
      <c r="L119" s="525"/>
      <c r="M119" s="514">
        <f t="shared" si="34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2213717.2749169432</v>
      </c>
      <c r="E120" s="522">
        <f t="shared" si="29"/>
        <v>100387.62790697675</v>
      </c>
      <c r="F120" s="523">
        <f t="shared" si="30"/>
        <v>2113329.6470099664</v>
      </c>
      <c r="G120" s="523">
        <f t="shared" si="31"/>
        <v>2163523.460963455</v>
      </c>
      <c r="H120" s="526">
        <f t="shared" si="32"/>
        <v>331972.36162507778</v>
      </c>
      <c r="I120" s="577">
        <f t="shared" si="33"/>
        <v>331972.36162507778</v>
      </c>
      <c r="J120" s="514">
        <f t="shared" si="26"/>
        <v>0</v>
      </c>
      <c r="K120" s="514"/>
      <c r="L120" s="525"/>
      <c r="M120" s="514">
        <f t="shared" si="34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2113329.6470099664</v>
      </c>
      <c r="E121" s="522">
        <f t="shared" si="29"/>
        <v>100387.62790697675</v>
      </c>
      <c r="F121" s="523">
        <f t="shared" si="30"/>
        <v>2012942.0191029897</v>
      </c>
      <c r="G121" s="523">
        <f t="shared" si="31"/>
        <v>2063135.8330564781</v>
      </c>
      <c r="H121" s="526">
        <f t="shared" si="32"/>
        <v>321226.8150678539</v>
      </c>
      <c r="I121" s="577">
        <f t="shared" si="33"/>
        <v>321226.8150678539</v>
      </c>
      <c r="J121" s="514">
        <f t="shared" si="26"/>
        <v>0</v>
      </c>
      <c r="K121" s="514"/>
      <c r="L121" s="525"/>
      <c r="M121" s="514">
        <f t="shared" si="34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2012942.0191029897</v>
      </c>
      <c r="E122" s="522">
        <f t="shared" si="29"/>
        <v>100387.62790697675</v>
      </c>
      <c r="F122" s="523">
        <f t="shared" si="30"/>
        <v>1912554.391196013</v>
      </c>
      <c r="G122" s="523">
        <f t="shared" si="31"/>
        <v>1962748.2051495013</v>
      </c>
      <c r="H122" s="526">
        <f t="shared" si="32"/>
        <v>310481.26851062995</v>
      </c>
      <c r="I122" s="577">
        <f t="shared" si="33"/>
        <v>310481.26851062995</v>
      </c>
      <c r="J122" s="514">
        <f t="shared" si="26"/>
        <v>0</v>
      </c>
      <c r="K122" s="514"/>
      <c r="L122" s="525"/>
      <c r="M122" s="514">
        <f t="shared" si="34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1912554.391196013</v>
      </c>
      <c r="E123" s="522">
        <f t="shared" si="29"/>
        <v>100387.62790697675</v>
      </c>
      <c r="F123" s="523">
        <f t="shared" si="30"/>
        <v>1812166.7632890362</v>
      </c>
      <c r="G123" s="523">
        <f t="shared" si="31"/>
        <v>1862360.5772425246</v>
      </c>
      <c r="H123" s="526">
        <f t="shared" si="32"/>
        <v>299735.72195340606</v>
      </c>
      <c r="I123" s="577">
        <f t="shared" si="33"/>
        <v>299735.72195340606</v>
      </c>
      <c r="J123" s="514">
        <f t="shared" si="26"/>
        <v>0</v>
      </c>
      <c r="K123" s="514"/>
      <c r="L123" s="525"/>
      <c r="M123" s="514">
        <f t="shared" si="34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1812166.7632890362</v>
      </c>
      <c r="E124" s="522">
        <f t="shared" si="29"/>
        <v>100387.62790697675</v>
      </c>
      <c r="F124" s="523">
        <f t="shared" si="30"/>
        <v>1711779.1353820595</v>
      </c>
      <c r="G124" s="523">
        <f t="shared" si="31"/>
        <v>1761972.9493355479</v>
      </c>
      <c r="H124" s="526">
        <f t="shared" si="32"/>
        <v>288990.17539618211</v>
      </c>
      <c r="I124" s="577">
        <f t="shared" si="33"/>
        <v>288990.17539618211</v>
      </c>
      <c r="J124" s="514">
        <f t="shared" si="26"/>
        <v>0</v>
      </c>
      <c r="K124" s="514"/>
      <c r="L124" s="525"/>
      <c r="M124" s="514">
        <f t="shared" si="34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1711779.1353820595</v>
      </c>
      <c r="E125" s="522">
        <f t="shared" si="29"/>
        <v>100387.62790697675</v>
      </c>
      <c r="F125" s="523">
        <f t="shared" si="30"/>
        <v>1611391.5074750828</v>
      </c>
      <c r="G125" s="523">
        <f t="shared" si="31"/>
        <v>1661585.3214285711</v>
      </c>
      <c r="H125" s="526">
        <f t="shared" si="32"/>
        <v>278244.62883895822</v>
      </c>
      <c r="I125" s="577">
        <f t="shared" si="33"/>
        <v>278244.62883895822</v>
      </c>
      <c r="J125" s="514">
        <f t="shared" si="26"/>
        <v>0</v>
      </c>
      <c r="K125" s="514"/>
      <c r="L125" s="525"/>
      <c r="M125" s="514">
        <f t="shared" si="34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1611391.5074750828</v>
      </c>
      <c r="E126" s="522">
        <f t="shared" si="29"/>
        <v>100387.62790697675</v>
      </c>
      <c r="F126" s="523">
        <f t="shared" si="30"/>
        <v>1511003.879568106</v>
      </c>
      <c r="G126" s="523">
        <f t="shared" si="31"/>
        <v>1561197.6935215944</v>
      </c>
      <c r="H126" s="526">
        <f t="shared" si="32"/>
        <v>267499.08228173433</v>
      </c>
      <c r="I126" s="577">
        <f t="shared" si="33"/>
        <v>267499.08228173433</v>
      </c>
      <c r="J126" s="514">
        <f t="shared" si="26"/>
        <v>0</v>
      </c>
      <c r="K126" s="514"/>
      <c r="L126" s="525"/>
      <c r="M126" s="514">
        <f t="shared" si="34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1511003.879568106</v>
      </c>
      <c r="E127" s="522">
        <f t="shared" si="29"/>
        <v>100387.62790697675</v>
      </c>
      <c r="F127" s="523">
        <f t="shared" si="30"/>
        <v>1410616.2516611293</v>
      </c>
      <c r="G127" s="523">
        <f t="shared" si="31"/>
        <v>1460810.0656146177</v>
      </c>
      <c r="H127" s="526">
        <f t="shared" si="32"/>
        <v>256753.53572451038</v>
      </c>
      <c r="I127" s="577">
        <f t="shared" si="33"/>
        <v>256753.53572451038</v>
      </c>
      <c r="J127" s="514">
        <f t="shared" si="26"/>
        <v>0</v>
      </c>
      <c r="K127" s="514"/>
      <c r="L127" s="525"/>
      <c r="M127" s="514">
        <f t="shared" si="34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1410616.2516611293</v>
      </c>
      <c r="E128" s="522">
        <f t="shared" si="29"/>
        <v>100387.62790697675</v>
      </c>
      <c r="F128" s="523">
        <f t="shared" si="30"/>
        <v>1310228.6237541526</v>
      </c>
      <c r="G128" s="523">
        <f t="shared" si="31"/>
        <v>1360422.4377076409</v>
      </c>
      <c r="H128" s="526">
        <f t="shared" si="32"/>
        <v>246007.98916728649</v>
      </c>
      <c r="I128" s="577">
        <f t="shared" si="33"/>
        <v>246007.98916728649</v>
      </c>
      <c r="J128" s="514">
        <f t="shared" si="26"/>
        <v>0</v>
      </c>
      <c r="K128" s="514"/>
      <c r="L128" s="525"/>
      <c r="M128" s="514">
        <f t="shared" si="34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1310228.6237541526</v>
      </c>
      <c r="E129" s="522">
        <f t="shared" si="29"/>
        <v>100387.62790697675</v>
      </c>
      <c r="F129" s="523">
        <f t="shared" si="30"/>
        <v>1209840.9958471758</v>
      </c>
      <c r="G129" s="523">
        <f t="shared" si="31"/>
        <v>1260034.8098006642</v>
      </c>
      <c r="H129" s="526">
        <f t="shared" si="32"/>
        <v>235262.4426100626</v>
      </c>
      <c r="I129" s="577">
        <f t="shared" si="33"/>
        <v>235262.4426100626</v>
      </c>
      <c r="J129" s="514">
        <f t="shared" si="26"/>
        <v>0</v>
      </c>
      <c r="K129" s="514"/>
      <c r="L129" s="525"/>
      <c r="M129" s="514">
        <f t="shared" si="34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1209840.9958471758</v>
      </c>
      <c r="E130" s="522">
        <f t="shared" si="29"/>
        <v>100387.62790697675</v>
      </c>
      <c r="F130" s="523">
        <f t="shared" si="30"/>
        <v>1109453.3679401991</v>
      </c>
      <c r="G130" s="523">
        <f t="shared" si="31"/>
        <v>1159647.1818936875</v>
      </c>
      <c r="H130" s="526">
        <f t="shared" si="32"/>
        <v>224516.89605283865</v>
      </c>
      <c r="I130" s="577">
        <f t="shared" si="33"/>
        <v>224516.89605283865</v>
      </c>
      <c r="J130" s="514">
        <f t="shared" si="26"/>
        <v>0</v>
      </c>
      <c r="K130" s="514"/>
      <c r="L130" s="525"/>
      <c r="M130" s="514">
        <f t="shared" si="34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1109453.3679401991</v>
      </c>
      <c r="E131" s="522">
        <f t="shared" si="29"/>
        <v>100387.62790697675</v>
      </c>
      <c r="F131" s="523">
        <f t="shared" si="30"/>
        <v>1009065.7400332224</v>
      </c>
      <c r="G131" s="523">
        <f t="shared" si="31"/>
        <v>1059259.5539867107</v>
      </c>
      <c r="H131" s="526">
        <f t="shared" si="32"/>
        <v>213771.34949561476</v>
      </c>
      <c r="I131" s="577">
        <f t="shared" si="33"/>
        <v>213771.34949561476</v>
      </c>
      <c r="J131" s="514">
        <f t="shared" si="26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1009065.7400332224</v>
      </c>
      <c r="E132" s="522">
        <f t="shared" si="29"/>
        <v>100387.62790697675</v>
      </c>
      <c r="F132" s="523">
        <f t="shared" si="30"/>
        <v>908678.11212624563</v>
      </c>
      <c r="G132" s="523">
        <f t="shared" si="31"/>
        <v>958871.926079734</v>
      </c>
      <c r="H132" s="526">
        <f t="shared" si="32"/>
        <v>203025.80293839081</v>
      </c>
      <c r="I132" s="577">
        <f t="shared" si="33"/>
        <v>203025.80293839081</v>
      </c>
      <c r="J132" s="514">
        <f t="shared" si="26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908678.11212624563</v>
      </c>
      <c r="E133" s="522">
        <f t="shared" si="29"/>
        <v>100387.62790697675</v>
      </c>
      <c r="F133" s="523">
        <f t="shared" si="30"/>
        <v>808290.4842192689</v>
      </c>
      <c r="G133" s="523">
        <f t="shared" si="31"/>
        <v>858484.29817275726</v>
      </c>
      <c r="H133" s="526">
        <f t="shared" si="32"/>
        <v>192280.25638116692</v>
      </c>
      <c r="I133" s="577">
        <f t="shared" si="33"/>
        <v>192280.25638116692</v>
      </c>
      <c r="J133" s="514">
        <f t="shared" si="26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808290.4842192689</v>
      </c>
      <c r="E134" s="522">
        <f t="shared" si="29"/>
        <v>100387.62790697675</v>
      </c>
      <c r="F134" s="523">
        <f t="shared" si="30"/>
        <v>707902.85631229216</v>
      </c>
      <c r="G134" s="523">
        <f t="shared" si="31"/>
        <v>758096.67026578053</v>
      </c>
      <c r="H134" s="526">
        <f t="shared" si="32"/>
        <v>181534.70982394301</v>
      </c>
      <c r="I134" s="577">
        <f t="shared" si="33"/>
        <v>181534.70982394301</v>
      </c>
      <c r="J134" s="514">
        <f t="shared" si="26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707902.85631229216</v>
      </c>
      <c r="E135" s="522">
        <f t="shared" si="29"/>
        <v>100387.62790697675</v>
      </c>
      <c r="F135" s="523">
        <f t="shared" si="30"/>
        <v>607515.22840531543</v>
      </c>
      <c r="G135" s="523">
        <f t="shared" si="31"/>
        <v>657709.0423588038</v>
      </c>
      <c r="H135" s="526">
        <f t="shared" si="32"/>
        <v>170789.16326671909</v>
      </c>
      <c r="I135" s="577">
        <f t="shared" si="33"/>
        <v>170789.16326671909</v>
      </c>
      <c r="J135" s="514">
        <f t="shared" si="26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607515.22840531543</v>
      </c>
      <c r="E136" s="522">
        <f t="shared" si="29"/>
        <v>100387.62790697675</v>
      </c>
      <c r="F136" s="523">
        <f t="shared" si="30"/>
        <v>507127.6004983387</v>
      </c>
      <c r="G136" s="523">
        <f t="shared" si="31"/>
        <v>557321.41445182706</v>
      </c>
      <c r="H136" s="526">
        <f t="shared" si="32"/>
        <v>160043.6167094952</v>
      </c>
      <c r="I136" s="577">
        <f t="shared" si="33"/>
        <v>160043.6167094952</v>
      </c>
      <c r="J136" s="514">
        <f t="shared" si="26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507127.6004983387</v>
      </c>
      <c r="E137" s="522">
        <f t="shared" si="29"/>
        <v>100387.62790697675</v>
      </c>
      <c r="F137" s="523">
        <f t="shared" si="30"/>
        <v>406739.97259136196</v>
      </c>
      <c r="G137" s="523">
        <f t="shared" si="31"/>
        <v>456933.78654485033</v>
      </c>
      <c r="H137" s="526">
        <f t="shared" si="32"/>
        <v>149298.07015227128</v>
      </c>
      <c r="I137" s="577">
        <f t="shared" si="33"/>
        <v>149298.07015227128</v>
      </c>
      <c r="J137" s="514">
        <f t="shared" si="26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406739.97259136196</v>
      </c>
      <c r="E138" s="522">
        <f t="shared" si="29"/>
        <v>100387.62790697675</v>
      </c>
      <c r="F138" s="523">
        <f t="shared" si="30"/>
        <v>306352.34468438523</v>
      </c>
      <c r="G138" s="523">
        <f t="shared" si="31"/>
        <v>356546.1586378736</v>
      </c>
      <c r="H138" s="526">
        <f t="shared" si="32"/>
        <v>138552.52359504736</v>
      </c>
      <c r="I138" s="577">
        <f t="shared" si="33"/>
        <v>138552.52359504736</v>
      </c>
      <c r="J138" s="514">
        <f t="shared" si="26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306352.34468438523</v>
      </c>
      <c r="E139" s="522">
        <f t="shared" si="29"/>
        <v>100387.62790697675</v>
      </c>
      <c r="F139" s="523">
        <f t="shared" si="30"/>
        <v>205964.7167774085</v>
      </c>
      <c r="G139" s="523">
        <f t="shared" si="31"/>
        <v>256158.53073089686</v>
      </c>
      <c r="H139" s="526">
        <f t="shared" si="32"/>
        <v>127806.97703782345</v>
      </c>
      <c r="I139" s="577">
        <f t="shared" si="33"/>
        <v>127806.97703782345</v>
      </c>
      <c r="J139" s="514">
        <f t="shared" si="26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205964.7167774085</v>
      </c>
      <c r="E140" s="522">
        <f t="shared" si="29"/>
        <v>100387.62790697675</v>
      </c>
      <c r="F140" s="523">
        <f t="shared" si="30"/>
        <v>105577.08887043175</v>
      </c>
      <c r="G140" s="523">
        <f t="shared" si="31"/>
        <v>155770.90282392013</v>
      </c>
      <c r="H140" s="526">
        <f t="shared" si="32"/>
        <v>117061.43048059953</v>
      </c>
      <c r="I140" s="577">
        <f t="shared" si="33"/>
        <v>117061.43048059953</v>
      </c>
      <c r="J140" s="514">
        <f t="shared" si="26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105577.08887043175</v>
      </c>
      <c r="E141" s="522">
        <f t="shared" si="29"/>
        <v>100387.62790697675</v>
      </c>
      <c r="F141" s="523">
        <f t="shared" si="30"/>
        <v>5189.4609634549997</v>
      </c>
      <c r="G141" s="523">
        <f t="shared" si="31"/>
        <v>55383.274916943374</v>
      </c>
      <c r="H141" s="526">
        <f t="shared" si="32"/>
        <v>106315.88392337562</v>
      </c>
      <c r="I141" s="577">
        <f t="shared" si="33"/>
        <v>106315.88392337562</v>
      </c>
      <c r="J141" s="514">
        <f t="shared" si="26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5189.4609634549997</v>
      </c>
      <c r="E142" s="522">
        <f t="shared" si="29"/>
        <v>5189.4609634549997</v>
      </c>
      <c r="F142" s="523">
        <f t="shared" si="30"/>
        <v>0</v>
      </c>
      <c r="G142" s="523">
        <f t="shared" si="31"/>
        <v>2594.7304817274999</v>
      </c>
      <c r="H142" s="526">
        <f t="shared" si="32"/>
        <v>5467.2023323484582</v>
      </c>
      <c r="I142" s="577">
        <f t="shared" si="33"/>
        <v>5467.2023323484582</v>
      </c>
      <c r="J142" s="514">
        <f t="shared" si="26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29"/>
        <v>0</v>
      </c>
      <c r="F143" s="523">
        <f t="shared" si="30"/>
        <v>0</v>
      </c>
      <c r="G143" s="523">
        <f t="shared" si="31"/>
        <v>0</v>
      </c>
      <c r="H143" s="526">
        <f t="shared" si="32"/>
        <v>0</v>
      </c>
      <c r="I143" s="577">
        <f t="shared" si="33"/>
        <v>0</v>
      </c>
      <c r="J143" s="514">
        <f t="shared" si="26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29"/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26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29"/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26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29"/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26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29"/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26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29"/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26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29"/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26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6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6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6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6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6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4316668</v>
      </c>
      <c r="F155" s="375"/>
      <c r="G155" s="375"/>
      <c r="H155" s="375">
        <f>SUM(H99:H154)</f>
        <v>14457674.07459783</v>
      </c>
      <c r="I155" s="375">
        <f>SUM(I99:I154)</f>
        <v>14457674.07459783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view="pageBreakPreview" zoomScale="80" zoomScaleNormal="100" zoomScaleSheetLayoutView="80" workbookViewId="0">
      <selection activeCell="C11" sqref="C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1076798.4433679713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1076798.4433679713</v>
      </c>
      <c r="O6" s="269"/>
      <c r="P6" s="269"/>
    </row>
    <row r="7" spans="1:16" ht="13.5" thickBot="1">
      <c r="C7" s="467" t="s">
        <v>48</v>
      </c>
      <c r="D7" s="624" t="s">
        <v>310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464</v>
      </c>
      <c r="E9" s="637" t="s">
        <v>324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229453.26190476189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1206752.6370493844</v>
      </c>
      <c r="H21" s="639">
        <v>1206752.6370493844</v>
      </c>
      <c r="I21" s="511">
        <f t="shared" si="4"/>
        <v>0</v>
      </c>
      <c r="J21" s="511"/>
      <c r="K21" s="518">
        <f t="shared" si="0"/>
        <v>1206752.6370493844</v>
      </c>
      <c r="L21" s="519">
        <f t="shared" si="1"/>
        <v>0</v>
      </c>
      <c r="M21" s="518">
        <f t="shared" si="2"/>
        <v>1206752.6370493844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224117.13953488372</v>
      </c>
      <c r="F22" s="629">
        <v>8343256.0380034028</v>
      </c>
      <c r="G22" s="630">
        <v>1065891.6711645229</v>
      </c>
      <c r="H22" s="639">
        <v>1065891.6711645229</v>
      </c>
      <c r="I22" s="511">
        <f t="shared" si="4"/>
        <v>0</v>
      </c>
      <c r="J22" s="511"/>
      <c r="K22" s="518">
        <f t="shared" si="0"/>
        <v>1065891.6711645229</v>
      </c>
      <c r="L22" s="519">
        <f t="shared" si="1"/>
        <v>0</v>
      </c>
      <c r="M22" s="518">
        <f t="shared" si="2"/>
        <v>1065891.6711645229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>IU</v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1279102.1156257587</v>
      </c>
      <c r="H23" s="639">
        <v>1279102.1156257587</v>
      </c>
      <c r="I23" s="511">
        <f t="shared" si="4"/>
        <v>0</v>
      </c>
      <c r="J23" s="511"/>
      <c r="K23" s="518">
        <f t="shared" ref="K23" si="7">G23</f>
        <v>1279102.1156257587</v>
      </c>
      <c r="L23" s="519">
        <f t="shared" ref="L23" si="8">IF(K23&lt;&gt;0,+G23-K23,0)</f>
        <v>0</v>
      </c>
      <c r="M23" s="518">
        <f t="shared" ref="M23" si="9">H23</f>
        <v>1279102.1156257587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523">
        <f>IF(F23+SUM(E$17:E23)=D$10,F23,D$10-SUM(E$17:E23))</f>
        <v>8108206.3550765738</v>
      </c>
      <c r="E24" s="522">
        <f t="shared" ref="E24:E72" si="10">IF(+$I$14&lt;F23,$I$14,D24)</f>
        <v>229453.26190476189</v>
      </c>
      <c r="F24" s="523">
        <f t="shared" ref="F24:F72" si="11">+D24-E24</f>
        <v>7878753.0931718117</v>
      </c>
      <c r="G24" s="524">
        <f t="shared" ref="G24:G51" si="12">+I$12*((D24+F24)/2)+E24</f>
        <v>1076798.4433679713</v>
      </c>
      <c r="H24" s="491">
        <f t="shared" ref="H24:H51" si="13">+I$13*((D24+F24)/2)+E24</f>
        <v>1076798.4433679713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7878753.0931718117</v>
      </c>
      <c r="E25" s="522">
        <f t="shared" si="10"/>
        <v>229453.26190476189</v>
      </c>
      <c r="F25" s="523">
        <f t="shared" si="11"/>
        <v>7649299.8312670495</v>
      </c>
      <c r="G25" s="524">
        <f t="shared" si="12"/>
        <v>1052475.3547312114</v>
      </c>
      <c r="H25" s="491">
        <f t="shared" si="13"/>
        <v>1052475.3547312114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7649299.8312670495</v>
      </c>
      <c r="E26" s="522">
        <f t="shared" si="10"/>
        <v>229453.26190476189</v>
      </c>
      <c r="F26" s="523">
        <f t="shared" si="11"/>
        <v>7419846.5693622874</v>
      </c>
      <c r="G26" s="524">
        <f t="shared" si="12"/>
        <v>1028152.2660944515</v>
      </c>
      <c r="H26" s="491">
        <f t="shared" si="13"/>
        <v>1028152.2660944515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7419846.5693622874</v>
      </c>
      <c r="E27" s="522">
        <f t="shared" si="10"/>
        <v>229453.26190476189</v>
      </c>
      <c r="F27" s="523">
        <f t="shared" si="11"/>
        <v>7190393.3074575253</v>
      </c>
      <c r="G27" s="524">
        <f t="shared" si="12"/>
        <v>1003829.1774576915</v>
      </c>
      <c r="H27" s="491">
        <f t="shared" si="13"/>
        <v>1003829.1774576915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7190393.3074575253</v>
      </c>
      <c r="E28" s="522">
        <f t="shared" si="10"/>
        <v>229453.26190476189</v>
      </c>
      <c r="F28" s="523">
        <f t="shared" si="11"/>
        <v>6960940.0455527632</v>
      </c>
      <c r="G28" s="524">
        <f t="shared" si="12"/>
        <v>979506.08882093162</v>
      </c>
      <c r="H28" s="491">
        <f t="shared" si="13"/>
        <v>979506.08882093162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6960940.0455527632</v>
      </c>
      <c r="E29" s="522">
        <f t="shared" si="10"/>
        <v>229453.26190476189</v>
      </c>
      <c r="F29" s="523">
        <f t="shared" si="11"/>
        <v>6731486.783648001</v>
      </c>
      <c r="G29" s="524">
        <f t="shared" si="12"/>
        <v>955183.0001841716</v>
      </c>
      <c r="H29" s="491">
        <f t="shared" si="13"/>
        <v>955183.0001841716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6731486.783648001</v>
      </c>
      <c r="E30" s="522">
        <f t="shared" si="10"/>
        <v>229453.26190476189</v>
      </c>
      <c r="F30" s="523">
        <f t="shared" si="11"/>
        <v>6502033.5217432389</v>
      </c>
      <c r="G30" s="524">
        <f t="shared" si="12"/>
        <v>930859.91154741182</v>
      </c>
      <c r="H30" s="491">
        <f t="shared" si="13"/>
        <v>930859.91154741182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6502033.5217432389</v>
      </c>
      <c r="E31" s="522">
        <f t="shared" si="10"/>
        <v>229453.26190476189</v>
      </c>
      <c r="F31" s="523">
        <f t="shared" si="11"/>
        <v>6272580.2598384768</v>
      </c>
      <c r="G31" s="524">
        <f t="shared" si="12"/>
        <v>906536.8229106518</v>
      </c>
      <c r="H31" s="491">
        <f t="shared" si="13"/>
        <v>906536.8229106518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6272580.2598384768</v>
      </c>
      <c r="E32" s="522">
        <f t="shared" si="10"/>
        <v>229453.26190476189</v>
      </c>
      <c r="F32" s="523">
        <f t="shared" si="11"/>
        <v>6043126.9979337147</v>
      </c>
      <c r="G32" s="524">
        <f t="shared" si="12"/>
        <v>882213.73427389201</v>
      </c>
      <c r="H32" s="491">
        <f t="shared" si="13"/>
        <v>882213.73427389201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6043126.9979337147</v>
      </c>
      <c r="E33" s="522">
        <f t="shared" si="10"/>
        <v>229453.26190476189</v>
      </c>
      <c r="F33" s="523">
        <f t="shared" si="11"/>
        <v>5813673.7360289525</v>
      </c>
      <c r="G33" s="524">
        <f t="shared" si="12"/>
        <v>857890.64563713199</v>
      </c>
      <c r="H33" s="491">
        <f t="shared" si="13"/>
        <v>857890.64563713199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5813673.7360289525</v>
      </c>
      <c r="E34" s="522">
        <f t="shared" si="10"/>
        <v>229453.26190476189</v>
      </c>
      <c r="F34" s="523">
        <f t="shared" si="11"/>
        <v>5584220.4741241904</v>
      </c>
      <c r="G34" s="524">
        <f t="shared" si="12"/>
        <v>833567.55700037209</v>
      </c>
      <c r="H34" s="491">
        <f t="shared" si="13"/>
        <v>833567.55700037209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5584220.4741241904</v>
      </c>
      <c r="E35" s="522">
        <f t="shared" si="10"/>
        <v>229453.26190476189</v>
      </c>
      <c r="F35" s="523">
        <f t="shared" si="11"/>
        <v>5354767.2122194283</v>
      </c>
      <c r="G35" s="524">
        <f t="shared" si="12"/>
        <v>809244.46836361208</v>
      </c>
      <c r="H35" s="491">
        <f t="shared" si="13"/>
        <v>809244.46836361208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5354767.2122194283</v>
      </c>
      <c r="E36" s="522">
        <f t="shared" si="10"/>
        <v>229453.26190476189</v>
      </c>
      <c r="F36" s="523">
        <f t="shared" si="11"/>
        <v>5125313.9503146661</v>
      </c>
      <c r="G36" s="524">
        <f t="shared" si="12"/>
        <v>784921.37972685229</v>
      </c>
      <c r="H36" s="491">
        <f t="shared" si="13"/>
        <v>784921.37972685229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5125313.9503146661</v>
      </c>
      <c r="E37" s="522">
        <f t="shared" si="10"/>
        <v>229453.26190476189</v>
      </c>
      <c r="F37" s="523">
        <f t="shared" si="11"/>
        <v>4895860.688409904</v>
      </c>
      <c r="G37" s="524">
        <f t="shared" si="12"/>
        <v>760598.29109009227</v>
      </c>
      <c r="H37" s="491">
        <f t="shared" si="13"/>
        <v>760598.29109009227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4895860.688409904</v>
      </c>
      <c r="E38" s="522">
        <f t="shared" si="10"/>
        <v>229453.26190476189</v>
      </c>
      <c r="F38" s="523">
        <f t="shared" si="11"/>
        <v>4666407.4265051419</v>
      </c>
      <c r="G38" s="524">
        <f t="shared" si="12"/>
        <v>736275.20245333249</v>
      </c>
      <c r="H38" s="491">
        <f t="shared" si="13"/>
        <v>736275.20245333249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4666407.4265051419</v>
      </c>
      <c r="E39" s="522">
        <f t="shared" si="10"/>
        <v>229453.26190476189</v>
      </c>
      <c r="F39" s="523">
        <f t="shared" si="11"/>
        <v>4436954.1646003798</v>
      </c>
      <c r="G39" s="524">
        <f t="shared" si="12"/>
        <v>711952.11381657235</v>
      </c>
      <c r="H39" s="491">
        <f t="shared" si="13"/>
        <v>711952.11381657235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4436954.1646003798</v>
      </c>
      <c r="E40" s="522">
        <f t="shared" si="10"/>
        <v>229453.26190476189</v>
      </c>
      <c r="F40" s="523">
        <f t="shared" si="11"/>
        <v>4207500.9026956176</v>
      </c>
      <c r="G40" s="524">
        <f t="shared" si="12"/>
        <v>687629.02517981268</v>
      </c>
      <c r="H40" s="491">
        <f t="shared" si="13"/>
        <v>687629.02517981268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4207500.9026956176</v>
      </c>
      <c r="E41" s="522">
        <f t="shared" si="10"/>
        <v>229453.26190476189</v>
      </c>
      <c r="F41" s="523">
        <f t="shared" si="11"/>
        <v>3978047.6407908555</v>
      </c>
      <c r="G41" s="524">
        <f t="shared" si="12"/>
        <v>663305.93654305267</v>
      </c>
      <c r="H41" s="491">
        <f t="shared" si="13"/>
        <v>663305.93654305267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3978047.6407908555</v>
      </c>
      <c r="E42" s="522">
        <f t="shared" si="10"/>
        <v>229453.26190476189</v>
      </c>
      <c r="F42" s="523">
        <f t="shared" si="11"/>
        <v>3748594.3788860934</v>
      </c>
      <c r="G42" s="524">
        <f t="shared" si="12"/>
        <v>638982.84790629265</v>
      </c>
      <c r="H42" s="491">
        <f t="shared" si="13"/>
        <v>638982.84790629265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3748594.3788860934</v>
      </c>
      <c r="E43" s="522">
        <f t="shared" si="10"/>
        <v>229453.26190476189</v>
      </c>
      <c r="F43" s="523">
        <f t="shared" si="11"/>
        <v>3519141.1169813313</v>
      </c>
      <c r="G43" s="524">
        <f t="shared" si="12"/>
        <v>614659.75926953275</v>
      </c>
      <c r="H43" s="491">
        <f t="shared" si="13"/>
        <v>614659.75926953275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3519141.1169813313</v>
      </c>
      <c r="E44" s="522">
        <f t="shared" si="10"/>
        <v>229453.26190476189</v>
      </c>
      <c r="F44" s="523">
        <f t="shared" si="11"/>
        <v>3289687.8550765691</v>
      </c>
      <c r="G44" s="524">
        <f t="shared" si="12"/>
        <v>590336.67063277285</v>
      </c>
      <c r="H44" s="491">
        <f t="shared" si="13"/>
        <v>590336.67063277285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3289687.8550765691</v>
      </c>
      <c r="E45" s="522">
        <f t="shared" si="10"/>
        <v>229453.26190476189</v>
      </c>
      <c r="F45" s="523">
        <f t="shared" si="11"/>
        <v>3060234.593171807</v>
      </c>
      <c r="G45" s="524">
        <f t="shared" si="12"/>
        <v>566013.58199601294</v>
      </c>
      <c r="H45" s="491">
        <f t="shared" si="13"/>
        <v>566013.58199601294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3060234.593171807</v>
      </c>
      <c r="E46" s="522">
        <f t="shared" si="10"/>
        <v>229453.26190476189</v>
      </c>
      <c r="F46" s="523">
        <f t="shared" si="11"/>
        <v>2830781.3312670449</v>
      </c>
      <c r="G46" s="524">
        <f t="shared" si="12"/>
        <v>541690.49335925304</v>
      </c>
      <c r="H46" s="491">
        <f t="shared" si="13"/>
        <v>541690.49335925304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2830781.3312670449</v>
      </c>
      <c r="E47" s="522">
        <f t="shared" si="10"/>
        <v>229453.26190476189</v>
      </c>
      <c r="F47" s="523">
        <f t="shared" si="11"/>
        <v>2601328.0693622828</v>
      </c>
      <c r="G47" s="524">
        <f t="shared" si="12"/>
        <v>517367.40472249314</v>
      </c>
      <c r="H47" s="491">
        <f t="shared" si="13"/>
        <v>517367.40472249314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2601328.0693622828</v>
      </c>
      <c r="E48" s="522">
        <f t="shared" si="10"/>
        <v>229453.26190476189</v>
      </c>
      <c r="F48" s="523">
        <f t="shared" si="11"/>
        <v>2371874.8074575206</v>
      </c>
      <c r="G48" s="524">
        <f t="shared" si="12"/>
        <v>493044.31608573318</v>
      </c>
      <c r="H48" s="491">
        <f t="shared" si="13"/>
        <v>493044.31608573318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2371874.8074575206</v>
      </c>
      <c r="E49" s="522">
        <f t="shared" si="10"/>
        <v>229453.26190476189</v>
      </c>
      <c r="F49" s="523">
        <f t="shared" si="11"/>
        <v>2142421.5455527585</v>
      </c>
      <c r="G49" s="524">
        <f t="shared" si="12"/>
        <v>468721.22744897328</v>
      </c>
      <c r="H49" s="491">
        <f t="shared" si="13"/>
        <v>468721.22744897328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2142421.5455527585</v>
      </c>
      <c r="E50" s="522">
        <f t="shared" si="10"/>
        <v>229453.26190476189</v>
      </c>
      <c r="F50" s="523">
        <f t="shared" si="11"/>
        <v>1912968.2836479966</v>
      </c>
      <c r="G50" s="524">
        <f t="shared" si="12"/>
        <v>444398.13881221332</v>
      </c>
      <c r="H50" s="491">
        <f t="shared" si="13"/>
        <v>444398.13881221332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1912968.2836479966</v>
      </c>
      <c r="E51" s="522">
        <f t="shared" si="10"/>
        <v>229453.26190476189</v>
      </c>
      <c r="F51" s="523">
        <f t="shared" si="11"/>
        <v>1683515.0217432347</v>
      </c>
      <c r="G51" s="524">
        <f t="shared" si="12"/>
        <v>420075.05017545348</v>
      </c>
      <c r="H51" s="491">
        <f t="shared" si="13"/>
        <v>420075.05017545348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1683515.0217432347</v>
      </c>
      <c r="E52" s="522">
        <f t="shared" si="10"/>
        <v>229453.26190476189</v>
      </c>
      <c r="F52" s="523">
        <f t="shared" si="11"/>
        <v>1454061.7598384728</v>
      </c>
      <c r="G52" s="524">
        <f t="shared" ref="G52:G72" si="15">+I$12*((D52+F52)/2)+E52</f>
        <v>395751.96153869358</v>
      </c>
      <c r="H52" s="491">
        <f t="shared" ref="H52:H72" si="16">+I$13*((D52+F52)/2)+E52</f>
        <v>395751.96153869358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1454061.7598384728</v>
      </c>
      <c r="E53" s="522">
        <f t="shared" si="10"/>
        <v>229453.26190476189</v>
      </c>
      <c r="F53" s="523">
        <f t="shared" si="11"/>
        <v>1224608.4979337109</v>
      </c>
      <c r="G53" s="524">
        <f t="shared" si="15"/>
        <v>371428.87290193373</v>
      </c>
      <c r="H53" s="491">
        <f t="shared" si="16"/>
        <v>371428.87290193373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1224608.4979337109</v>
      </c>
      <c r="E54" s="522">
        <f t="shared" si="10"/>
        <v>229453.26190476189</v>
      </c>
      <c r="F54" s="523">
        <f t="shared" si="11"/>
        <v>995155.23602894903</v>
      </c>
      <c r="G54" s="524">
        <f t="shared" si="15"/>
        <v>347105.78426517377</v>
      </c>
      <c r="H54" s="491">
        <f t="shared" si="16"/>
        <v>347105.78426517377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995155.23602894903</v>
      </c>
      <c r="E55" s="522">
        <f t="shared" si="10"/>
        <v>229453.26190476189</v>
      </c>
      <c r="F55" s="523">
        <f t="shared" si="11"/>
        <v>765701.97412418714</v>
      </c>
      <c r="G55" s="524">
        <f t="shared" si="15"/>
        <v>322782.69562841387</v>
      </c>
      <c r="H55" s="491">
        <f t="shared" si="16"/>
        <v>322782.69562841387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765701.97412418714</v>
      </c>
      <c r="E56" s="522">
        <f t="shared" si="10"/>
        <v>229453.26190476189</v>
      </c>
      <c r="F56" s="523">
        <f t="shared" si="11"/>
        <v>536248.71221942524</v>
      </c>
      <c r="G56" s="524">
        <f t="shared" si="15"/>
        <v>298459.60699165403</v>
      </c>
      <c r="H56" s="491">
        <f t="shared" si="16"/>
        <v>298459.60699165403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536248.71221942524</v>
      </c>
      <c r="E57" s="522">
        <f t="shared" si="10"/>
        <v>229453.26190476189</v>
      </c>
      <c r="F57" s="523">
        <f t="shared" si="11"/>
        <v>306795.45031466335</v>
      </c>
      <c r="G57" s="524">
        <f t="shared" si="15"/>
        <v>274136.51835489413</v>
      </c>
      <c r="H57" s="491">
        <f t="shared" si="16"/>
        <v>274136.51835489413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306795.45031466335</v>
      </c>
      <c r="E58" s="522">
        <f t="shared" si="10"/>
        <v>229453.26190476189</v>
      </c>
      <c r="F58" s="523">
        <f t="shared" si="11"/>
        <v>77342.188409901457</v>
      </c>
      <c r="G58" s="524">
        <f t="shared" si="15"/>
        <v>249813.4297181342</v>
      </c>
      <c r="H58" s="491">
        <f t="shared" si="16"/>
        <v>249813.4297181342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77342.188409901457</v>
      </c>
      <c r="E59" s="522">
        <f t="shared" si="10"/>
        <v>77342.188409901457</v>
      </c>
      <c r="F59" s="523">
        <f t="shared" si="11"/>
        <v>0</v>
      </c>
      <c r="G59" s="524">
        <f t="shared" si="15"/>
        <v>81441.500157397633</v>
      </c>
      <c r="H59" s="491">
        <f t="shared" si="16"/>
        <v>81441.500157397633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9637036.9999999963</v>
      </c>
      <c r="F73" s="375"/>
      <c r="G73" s="375">
        <f>SUM(G17:G72)</f>
        <v>32437712.718798295</v>
      </c>
      <c r="H73" s="375">
        <f>SUM(H17:H72)</f>
        <v>32437712.718798295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1065891.6711645229</v>
      </c>
      <c r="N87" s="546">
        <f>IF(J92&lt;D11,0,VLOOKUP(J92,C17:O72,11))</f>
        <v>1065891.6711645229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1129630.139349205</v>
      </c>
      <c r="N88" s="550">
        <f>IF(J92&lt;D11,0,VLOOKUP(J92,C99:P154,7))</f>
        <v>1129630.139349205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63738.468184682075</v>
      </c>
      <c r="N89" s="555">
        <f>+N88-N87</f>
        <v>63738.468184682075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224117.13953488372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>H99</f>
        <v>797522.51965819846</v>
      </c>
      <c r="M99" s="519">
        <f>IF(L99&lt;&gt;0,+H99-L99,0)</f>
        <v>0</v>
      </c>
      <c r="N99" s="518">
        <f>I99</f>
        <v>797522.51965819846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>H100</f>
        <v>1464040.8814475967</v>
      </c>
      <c r="M100" s="519">
        <f>IF(L100&lt;&gt;0,+H100-L100,0)</f>
        <v>0</v>
      </c>
      <c r="N100" s="518">
        <f>I100</f>
        <v>1464040.8814475967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18">+I101-H101</f>
        <v>0</v>
      </c>
      <c r="K101" s="514"/>
      <c r="L101" s="518">
        <f>H101</f>
        <v>1384764.5581805804</v>
      </c>
      <c r="M101" s="519">
        <f>IF(L101&lt;&gt;0,+H101-L101,0)</f>
        <v>0</v>
      </c>
      <c r="N101" s="518">
        <f>I101</f>
        <v>1384764.5581805804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18"/>
        <v>0</v>
      </c>
      <c r="K102" s="514"/>
      <c r="L102" s="518">
        <f>H102</f>
        <v>1312464.9769978134</v>
      </c>
      <c r="M102" s="519">
        <f>IF(L102&lt;&gt;0,+H102-L102,0)</f>
        <v>0</v>
      </c>
      <c r="N102" s="518">
        <f>I102</f>
        <v>1312464.9769978134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17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18"/>
        <v>0</v>
      </c>
      <c r="K103" s="514"/>
      <c r="L103" s="518">
        <f>H103</f>
        <v>1146768.2622772851</v>
      </c>
      <c r="M103" s="519">
        <f>IF(L103&lt;&gt;0,+H103-L103,0)</f>
        <v>0</v>
      </c>
      <c r="N103" s="518">
        <f>I103</f>
        <v>1146768.2622772851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17"/>
        <v/>
      </c>
      <c r="C104" s="507">
        <f>IF(D93="","-",+C103+1)</f>
        <v>2019</v>
      </c>
      <c r="D104" s="374">
        <f>IF(F103+SUM(E$99:E103)=D$92,F103,D$92-SUM(E$99:E103))</f>
        <v>8571591.2334809918</v>
      </c>
      <c r="E104" s="522">
        <f t="shared" ref="E104:E154" si="19">IF(+$J$96&lt;F103,$J$96,D104)</f>
        <v>224117.13953488372</v>
      </c>
      <c r="F104" s="523">
        <f t="shared" ref="F104:F154" si="20">+D104-E104</f>
        <v>8347474.0939461077</v>
      </c>
      <c r="G104" s="523">
        <f t="shared" ref="G104:G154" si="21">+(F104+D104)/2</f>
        <v>8459532.6637135502</v>
      </c>
      <c r="H104" s="526">
        <f t="shared" ref="H104:H154" si="22">+J$94*G104+E104</f>
        <v>1129630.139349205</v>
      </c>
      <c r="I104" s="577">
        <f t="shared" ref="I104:I154" si="23">+J$95*G104+E104</f>
        <v>1129630.139349205</v>
      </c>
      <c r="J104" s="514">
        <f t="shared" si="18"/>
        <v>0</v>
      </c>
      <c r="K104" s="514"/>
      <c r="L104" s="525"/>
      <c r="M104" s="514">
        <f t="shared" ref="M104:M130" si="24">IF(L104&lt;&gt;0,+H104-L104,0)</f>
        <v>0</v>
      </c>
      <c r="N104" s="525"/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 ht="12.5">
      <c r="B105" s="195" t="str">
        <f t="shared" si="17"/>
        <v/>
      </c>
      <c r="C105" s="507">
        <f>IF(D93="","-",+C104+1)</f>
        <v>2020</v>
      </c>
      <c r="D105" s="374">
        <f>IF(F104+SUM(E$99:E104)=D$92,F104,D$92-SUM(E$99:E104))</f>
        <v>8347474.0939461077</v>
      </c>
      <c r="E105" s="522">
        <f t="shared" si="19"/>
        <v>224117.13953488372</v>
      </c>
      <c r="F105" s="523">
        <f t="shared" si="20"/>
        <v>8123356.9544112235</v>
      </c>
      <c r="G105" s="523">
        <f t="shared" si="21"/>
        <v>8235415.5241786651</v>
      </c>
      <c r="H105" s="526">
        <f t="shared" si="22"/>
        <v>1105640.5182439473</v>
      </c>
      <c r="I105" s="577">
        <f t="shared" si="23"/>
        <v>1105640.5182439473</v>
      </c>
      <c r="J105" s="514">
        <f t="shared" si="18"/>
        <v>0</v>
      </c>
      <c r="K105" s="514"/>
      <c r="L105" s="525"/>
      <c r="M105" s="514">
        <f t="shared" si="24"/>
        <v>0</v>
      </c>
      <c r="N105" s="525"/>
      <c r="O105" s="514">
        <f t="shared" si="25"/>
        <v>0</v>
      </c>
      <c r="P105" s="514">
        <f t="shared" si="26"/>
        <v>0</v>
      </c>
    </row>
    <row r="106" spans="1:16" ht="12.5">
      <c r="B106" s="195" t="str">
        <f t="shared" si="17"/>
        <v/>
      </c>
      <c r="C106" s="507">
        <f>IF(D93="","-",+C105+1)</f>
        <v>2021</v>
      </c>
      <c r="D106" s="374">
        <f>IF(F105+SUM(E$99:E105)=D$92,F105,D$92-SUM(E$99:E105))</f>
        <v>8123356.9544112235</v>
      </c>
      <c r="E106" s="522">
        <f t="shared" si="19"/>
        <v>224117.13953488372</v>
      </c>
      <c r="F106" s="523">
        <f t="shared" si="20"/>
        <v>7899239.8148763394</v>
      </c>
      <c r="G106" s="523">
        <f t="shared" si="21"/>
        <v>8011298.3846437819</v>
      </c>
      <c r="H106" s="526">
        <f t="shared" si="22"/>
        <v>1081650.8971386899</v>
      </c>
      <c r="I106" s="577">
        <f t="shared" si="23"/>
        <v>1081650.8971386899</v>
      </c>
      <c r="J106" s="514">
        <f t="shared" si="18"/>
        <v>0</v>
      </c>
      <c r="K106" s="514"/>
      <c r="L106" s="525"/>
      <c r="M106" s="514">
        <f t="shared" si="24"/>
        <v>0</v>
      </c>
      <c r="N106" s="525"/>
      <c r="O106" s="514">
        <f t="shared" si="25"/>
        <v>0</v>
      </c>
      <c r="P106" s="514">
        <f t="shared" si="26"/>
        <v>0</v>
      </c>
    </row>
    <row r="107" spans="1:16" ht="12.5">
      <c r="B107" s="195" t="str">
        <f t="shared" si="17"/>
        <v/>
      </c>
      <c r="C107" s="507">
        <f>IF(D93="","-",+C106+1)</f>
        <v>2022</v>
      </c>
      <c r="D107" s="374">
        <f>IF(F106+SUM(E$99:E106)=D$92,F106,D$92-SUM(E$99:E106))</f>
        <v>7899239.8148763394</v>
      </c>
      <c r="E107" s="522">
        <f t="shared" si="19"/>
        <v>224117.13953488372</v>
      </c>
      <c r="F107" s="523">
        <f t="shared" si="20"/>
        <v>7675122.6753414553</v>
      </c>
      <c r="G107" s="523">
        <f t="shared" si="21"/>
        <v>7787181.2451088969</v>
      </c>
      <c r="H107" s="526">
        <f t="shared" si="22"/>
        <v>1057661.2760334325</v>
      </c>
      <c r="I107" s="577">
        <f t="shared" si="23"/>
        <v>1057661.2760334325</v>
      </c>
      <c r="J107" s="514">
        <f t="shared" si="18"/>
        <v>0</v>
      </c>
      <c r="K107" s="514"/>
      <c r="L107" s="525"/>
      <c r="M107" s="514">
        <f t="shared" si="24"/>
        <v>0</v>
      </c>
      <c r="N107" s="525"/>
      <c r="O107" s="514">
        <f t="shared" si="25"/>
        <v>0</v>
      </c>
      <c r="P107" s="514">
        <f t="shared" si="26"/>
        <v>0</v>
      </c>
    </row>
    <row r="108" spans="1:16" ht="12.5">
      <c r="B108" s="195" t="str">
        <f t="shared" si="17"/>
        <v/>
      </c>
      <c r="C108" s="507">
        <f>IF(D93="","-",+C107+1)</f>
        <v>2023</v>
      </c>
      <c r="D108" s="374">
        <f>IF(F107+SUM(E$99:E107)=D$92,F107,D$92-SUM(E$99:E107))</f>
        <v>7675122.6753414553</v>
      </c>
      <c r="E108" s="522">
        <f t="shared" si="19"/>
        <v>224117.13953488372</v>
      </c>
      <c r="F108" s="523">
        <f t="shared" si="20"/>
        <v>7451005.5358065711</v>
      </c>
      <c r="G108" s="523">
        <f t="shared" si="21"/>
        <v>7563064.1055740137</v>
      </c>
      <c r="H108" s="526">
        <f t="shared" si="22"/>
        <v>1033671.654928175</v>
      </c>
      <c r="I108" s="577">
        <f t="shared" si="23"/>
        <v>1033671.654928175</v>
      </c>
      <c r="J108" s="514">
        <f t="shared" si="18"/>
        <v>0</v>
      </c>
      <c r="K108" s="514"/>
      <c r="L108" s="525"/>
      <c r="M108" s="514">
        <f t="shared" si="24"/>
        <v>0</v>
      </c>
      <c r="N108" s="525"/>
      <c r="O108" s="514">
        <f t="shared" si="25"/>
        <v>0</v>
      </c>
      <c r="P108" s="514">
        <f t="shared" si="26"/>
        <v>0</v>
      </c>
    </row>
    <row r="109" spans="1:16" ht="12.5">
      <c r="B109" s="195" t="str">
        <f t="shared" si="17"/>
        <v/>
      </c>
      <c r="C109" s="507">
        <f>IF(D93="","-",+C108+1)</f>
        <v>2024</v>
      </c>
      <c r="D109" s="374">
        <f>IF(F108+SUM(E$99:E108)=D$92,F108,D$92-SUM(E$99:E108))</f>
        <v>7451005.5358065711</v>
      </c>
      <c r="E109" s="522">
        <f t="shared" si="19"/>
        <v>224117.13953488372</v>
      </c>
      <c r="F109" s="523">
        <f t="shared" si="20"/>
        <v>7226888.396271687</v>
      </c>
      <c r="G109" s="523">
        <f t="shared" si="21"/>
        <v>7338946.9660391286</v>
      </c>
      <c r="H109" s="526">
        <f t="shared" si="22"/>
        <v>1009682.0338229174</v>
      </c>
      <c r="I109" s="577">
        <f t="shared" si="23"/>
        <v>1009682.0338229174</v>
      </c>
      <c r="J109" s="514">
        <f t="shared" si="18"/>
        <v>0</v>
      </c>
      <c r="K109" s="514"/>
      <c r="L109" s="525"/>
      <c r="M109" s="514">
        <f t="shared" si="24"/>
        <v>0</v>
      </c>
      <c r="N109" s="525"/>
      <c r="O109" s="514">
        <f t="shared" si="25"/>
        <v>0</v>
      </c>
      <c r="P109" s="514">
        <f t="shared" si="26"/>
        <v>0</v>
      </c>
    </row>
    <row r="110" spans="1:16" ht="12.5">
      <c r="B110" s="195" t="str">
        <f t="shared" si="17"/>
        <v/>
      </c>
      <c r="C110" s="507">
        <f>IF(D93="","-",+C109+1)</f>
        <v>2025</v>
      </c>
      <c r="D110" s="374">
        <f>IF(F109+SUM(E$99:E109)=D$92,F109,D$92-SUM(E$99:E109))</f>
        <v>7226888.396271687</v>
      </c>
      <c r="E110" s="522">
        <f t="shared" si="19"/>
        <v>224117.13953488372</v>
      </c>
      <c r="F110" s="523">
        <f t="shared" si="20"/>
        <v>7002771.2567368029</v>
      </c>
      <c r="G110" s="523">
        <f t="shared" si="21"/>
        <v>7114829.8265042454</v>
      </c>
      <c r="H110" s="526">
        <f t="shared" si="22"/>
        <v>985692.41271765996</v>
      </c>
      <c r="I110" s="577">
        <f t="shared" si="23"/>
        <v>985692.41271765996</v>
      </c>
      <c r="J110" s="514">
        <f t="shared" si="18"/>
        <v>0</v>
      </c>
      <c r="K110" s="514"/>
      <c r="L110" s="525"/>
      <c r="M110" s="514">
        <f t="shared" si="24"/>
        <v>0</v>
      </c>
      <c r="N110" s="525"/>
      <c r="O110" s="514">
        <f t="shared" si="25"/>
        <v>0</v>
      </c>
      <c r="P110" s="514">
        <f t="shared" si="26"/>
        <v>0</v>
      </c>
    </row>
    <row r="111" spans="1:16" ht="12.5">
      <c r="B111" s="195" t="str">
        <f t="shared" si="17"/>
        <v/>
      </c>
      <c r="C111" s="507">
        <f>IF(D93="","-",+C110+1)</f>
        <v>2026</v>
      </c>
      <c r="D111" s="374">
        <f>IF(F110+SUM(E$99:E110)=D$92,F110,D$92-SUM(E$99:E110))</f>
        <v>7002771.2567368029</v>
      </c>
      <c r="E111" s="522">
        <f t="shared" si="19"/>
        <v>224117.13953488372</v>
      </c>
      <c r="F111" s="523">
        <f t="shared" si="20"/>
        <v>6778654.1172019187</v>
      </c>
      <c r="G111" s="523">
        <f t="shared" si="21"/>
        <v>6890712.6869693603</v>
      </c>
      <c r="H111" s="526">
        <f t="shared" si="22"/>
        <v>961702.7916124023</v>
      </c>
      <c r="I111" s="577">
        <f t="shared" si="23"/>
        <v>961702.7916124023</v>
      </c>
      <c r="J111" s="514">
        <f t="shared" si="18"/>
        <v>0</v>
      </c>
      <c r="K111" s="514"/>
      <c r="L111" s="525"/>
      <c r="M111" s="514">
        <f t="shared" si="24"/>
        <v>0</v>
      </c>
      <c r="N111" s="525"/>
      <c r="O111" s="514">
        <f t="shared" si="25"/>
        <v>0</v>
      </c>
      <c r="P111" s="514">
        <f t="shared" si="26"/>
        <v>0</v>
      </c>
    </row>
    <row r="112" spans="1:16" ht="12.5">
      <c r="B112" s="195" t="str">
        <f t="shared" si="17"/>
        <v/>
      </c>
      <c r="C112" s="507">
        <f>IF(D93="","-",+C111+1)</f>
        <v>2027</v>
      </c>
      <c r="D112" s="374">
        <f>IF(F111+SUM(E$99:E111)=D$92,F111,D$92-SUM(E$99:E111))</f>
        <v>6778654.1172019187</v>
      </c>
      <c r="E112" s="522">
        <f t="shared" si="19"/>
        <v>224117.13953488372</v>
      </c>
      <c r="F112" s="523">
        <f t="shared" si="20"/>
        <v>6554536.9776670346</v>
      </c>
      <c r="G112" s="523">
        <f t="shared" si="21"/>
        <v>6666595.5474344771</v>
      </c>
      <c r="H112" s="526">
        <f t="shared" si="22"/>
        <v>937713.17050714488</v>
      </c>
      <c r="I112" s="577">
        <f t="shared" si="23"/>
        <v>937713.17050714488</v>
      </c>
      <c r="J112" s="514">
        <f t="shared" si="18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</row>
    <row r="113" spans="2:16" ht="12.5">
      <c r="B113" s="195" t="str">
        <f t="shared" si="17"/>
        <v/>
      </c>
      <c r="C113" s="507">
        <f>IF(D93="","-",+C112+1)</f>
        <v>2028</v>
      </c>
      <c r="D113" s="374">
        <f>IF(F112+SUM(E$99:E112)=D$92,F112,D$92-SUM(E$99:E112))</f>
        <v>6554536.9776670346</v>
      </c>
      <c r="E113" s="522">
        <f t="shared" si="19"/>
        <v>224117.13953488372</v>
      </c>
      <c r="F113" s="523">
        <f t="shared" si="20"/>
        <v>6330419.8381321505</v>
      </c>
      <c r="G113" s="523">
        <f t="shared" si="21"/>
        <v>6442478.4078995921</v>
      </c>
      <c r="H113" s="526">
        <f t="shared" si="22"/>
        <v>913723.54940188746</v>
      </c>
      <c r="I113" s="577">
        <f t="shared" si="23"/>
        <v>913723.54940188746</v>
      </c>
      <c r="J113" s="514">
        <f t="shared" si="18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</row>
    <row r="114" spans="2:16" ht="12.5">
      <c r="B114" s="195" t="str">
        <f t="shared" si="17"/>
        <v/>
      </c>
      <c r="C114" s="507">
        <f>IF(D93="","-",+C113+1)</f>
        <v>2029</v>
      </c>
      <c r="D114" s="374">
        <f>IF(F113+SUM(E$99:E113)=D$92,F113,D$92-SUM(E$99:E113))</f>
        <v>6330419.8381321505</v>
      </c>
      <c r="E114" s="522">
        <f t="shared" si="19"/>
        <v>224117.13953488372</v>
      </c>
      <c r="F114" s="523">
        <f t="shared" si="20"/>
        <v>6106302.6985972663</v>
      </c>
      <c r="G114" s="523">
        <f t="shared" si="21"/>
        <v>6218361.2683647089</v>
      </c>
      <c r="H114" s="526">
        <f t="shared" si="22"/>
        <v>889733.92829663004</v>
      </c>
      <c r="I114" s="577">
        <f t="shared" si="23"/>
        <v>889733.92829663004</v>
      </c>
      <c r="J114" s="514">
        <f t="shared" si="18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</row>
    <row r="115" spans="2:16" ht="12.5">
      <c r="B115" s="195" t="str">
        <f t="shared" si="17"/>
        <v/>
      </c>
      <c r="C115" s="507">
        <f>IF(D93="","-",+C114+1)</f>
        <v>2030</v>
      </c>
      <c r="D115" s="374">
        <f>IF(F114+SUM(E$99:E114)=D$92,F114,D$92-SUM(E$99:E114))</f>
        <v>6106302.6985972663</v>
      </c>
      <c r="E115" s="522">
        <f t="shared" si="19"/>
        <v>224117.13953488372</v>
      </c>
      <c r="F115" s="523">
        <f t="shared" si="20"/>
        <v>5882185.5590623822</v>
      </c>
      <c r="G115" s="523">
        <f t="shared" si="21"/>
        <v>5994244.1288298238</v>
      </c>
      <c r="H115" s="526">
        <f t="shared" si="22"/>
        <v>865744.30719137238</v>
      </c>
      <c r="I115" s="577">
        <f t="shared" si="23"/>
        <v>865744.30719137238</v>
      </c>
      <c r="J115" s="514">
        <f t="shared" si="18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</row>
    <row r="116" spans="2:16" ht="12.5">
      <c r="B116" s="195" t="str">
        <f t="shared" si="17"/>
        <v/>
      </c>
      <c r="C116" s="507">
        <f>IF(D93="","-",+C115+1)</f>
        <v>2031</v>
      </c>
      <c r="D116" s="374">
        <f>IF(F115+SUM(E$99:E115)=D$92,F115,D$92-SUM(E$99:E115))</f>
        <v>5882185.5590623822</v>
      </c>
      <c r="E116" s="522">
        <f t="shared" si="19"/>
        <v>224117.13953488372</v>
      </c>
      <c r="F116" s="523">
        <f t="shared" si="20"/>
        <v>5658068.4195274981</v>
      </c>
      <c r="G116" s="523">
        <f t="shared" si="21"/>
        <v>5770126.9892949406</v>
      </c>
      <c r="H116" s="526">
        <f t="shared" si="22"/>
        <v>841754.68608611496</v>
      </c>
      <c r="I116" s="577">
        <f t="shared" si="23"/>
        <v>841754.68608611496</v>
      </c>
      <c r="J116" s="514">
        <f t="shared" si="18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</row>
    <row r="117" spans="2:16" ht="12.5">
      <c r="B117" s="195" t="str">
        <f t="shared" si="17"/>
        <v/>
      </c>
      <c r="C117" s="507">
        <f>IF(D93="","-",+C116+1)</f>
        <v>2032</v>
      </c>
      <c r="D117" s="374">
        <f>IF(F116+SUM(E$99:E116)=D$92,F116,D$92-SUM(E$99:E116))</f>
        <v>5658068.4195274981</v>
      </c>
      <c r="E117" s="522">
        <f t="shared" si="19"/>
        <v>224117.13953488372</v>
      </c>
      <c r="F117" s="523">
        <f t="shared" si="20"/>
        <v>5433951.2799926139</v>
      </c>
      <c r="G117" s="523">
        <f t="shared" si="21"/>
        <v>5546009.8497600555</v>
      </c>
      <c r="H117" s="526">
        <f t="shared" si="22"/>
        <v>817765.06498085731</v>
      </c>
      <c r="I117" s="577">
        <f t="shared" si="23"/>
        <v>817765.06498085731</v>
      </c>
      <c r="J117" s="514">
        <f t="shared" si="18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</row>
    <row r="118" spans="2:16" ht="12.5">
      <c r="B118" s="195" t="str">
        <f t="shared" si="17"/>
        <v/>
      </c>
      <c r="C118" s="507">
        <f>IF(D93="","-",+C117+1)</f>
        <v>2033</v>
      </c>
      <c r="D118" s="374">
        <f>IF(F117+SUM(E$99:E117)=D$92,F117,D$92-SUM(E$99:E117))</f>
        <v>5433951.2799926139</v>
      </c>
      <c r="E118" s="522">
        <f t="shared" si="19"/>
        <v>224117.13953488372</v>
      </c>
      <c r="F118" s="523">
        <f t="shared" si="20"/>
        <v>5209834.1404577298</v>
      </c>
      <c r="G118" s="523">
        <f t="shared" si="21"/>
        <v>5321892.7102251723</v>
      </c>
      <c r="H118" s="526">
        <f t="shared" si="22"/>
        <v>793775.44387560012</v>
      </c>
      <c r="I118" s="577">
        <f t="shared" si="23"/>
        <v>793775.44387560012</v>
      </c>
      <c r="J118" s="514">
        <f t="shared" si="18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</row>
    <row r="119" spans="2:16" ht="12.5">
      <c r="B119" s="195" t="str">
        <f t="shared" si="17"/>
        <v/>
      </c>
      <c r="C119" s="507">
        <f>IF(D93="","-",+C118+1)</f>
        <v>2034</v>
      </c>
      <c r="D119" s="374">
        <f>IF(F118+SUM(E$99:E118)=D$92,F118,D$92-SUM(E$99:E118))</f>
        <v>5209834.1404577298</v>
      </c>
      <c r="E119" s="522">
        <f t="shared" si="19"/>
        <v>224117.13953488372</v>
      </c>
      <c r="F119" s="523">
        <f t="shared" si="20"/>
        <v>4985717.0009228457</v>
      </c>
      <c r="G119" s="523">
        <f t="shared" si="21"/>
        <v>5097775.5706902873</v>
      </c>
      <c r="H119" s="526">
        <f t="shared" si="22"/>
        <v>769785.82277034246</v>
      </c>
      <c r="I119" s="577">
        <f t="shared" si="23"/>
        <v>769785.82277034246</v>
      </c>
      <c r="J119" s="514">
        <f t="shared" si="18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</row>
    <row r="120" spans="2:16" ht="12.5">
      <c r="B120" s="195" t="str">
        <f t="shared" si="17"/>
        <v/>
      </c>
      <c r="C120" s="507">
        <f>IF(D93="","-",+C119+1)</f>
        <v>2035</v>
      </c>
      <c r="D120" s="374">
        <f>IF(F119+SUM(E$99:E119)=D$92,F119,D$92-SUM(E$99:E119))</f>
        <v>4985717.0009228457</v>
      </c>
      <c r="E120" s="522">
        <f t="shared" si="19"/>
        <v>224117.13953488372</v>
      </c>
      <c r="F120" s="523">
        <f t="shared" si="20"/>
        <v>4761599.8613879615</v>
      </c>
      <c r="G120" s="523">
        <f t="shared" si="21"/>
        <v>4873658.4311554041</v>
      </c>
      <c r="H120" s="526">
        <f t="shared" si="22"/>
        <v>745796.20166508504</v>
      </c>
      <c r="I120" s="577">
        <f t="shared" si="23"/>
        <v>745796.20166508504</v>
      </c>
      <c r="J120" s="514">
        <f t="shared" si="18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</row>
    <row r="121" spans="2:16" ht="12.5">
      <c r="B121" s="195" t="str">
        <f t="shared" si="17"/>
        <v/>
      </c>
      <c r="C121" s="507">
        <f>IF(D93="","-",+C120+1)</f>
        <v>2036</v>
      </c>
      <c r="D121" s="374">
        <f>IF(F120+SUM(E$99:E120)=D$92,F120,D$92-SUM(E$99:E120))</f>
        <v>4761599.8613879615</v>
      </c>
      <c r="E121" s="522">
        <f t="shared" si="19"/>
        <v>224117.13953488372</v>
      </c>
      <c r="F121" s="523">
        <f t="shared" si="20"/>
        <v>4537482.7218530774</v>
      </c>
      <c r="G121" s="523">
        <f t="shared" si="21"/>
        <v>4649541.291620519</v>
      </c>
      <c r="H121" s="526">
        <f t="shared" si="22"/>
        <v>721806.58055982739</v>
      </c>
      <c r="I121" s="577">
        <f t="shared" si="23"/>
        <v>721806.58055982739</v>
      </c>
      <c r="J121" s="514">
        <f t="shared" si="18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</row>
    <row r="122" spans="2:16" ht="12.5">
      <c r="B122" s="195" t="str">
        <f t="shared" si="17"/>
        <v/>
      </c>
      <c r="C122" s="507">
        <f>IF(D93="","-",+C121+1)</f>
        <v>2037</v>
      </c>
      <c r="D122" s="374">
        <f>IF(F121+SUM(E$99:E121)=D$92,F121,D$92-SUM(E$99:E121))</f>
        <v>4537482.7218530774</v>
      </c>
      <c r="E122" s="522">
        <f t="shared" si="19"/>
        <v>224117.13953488372</v>
      </c>
      <c r="F122" s="523">
        <f t="shared" si="20"/>
        <v>4313365.5823181933</v>
      </c>
      <c r="G122" s="523">
        <f t="shared" si="21"/>
        <v>4425424.1520856358</v>
      </c>
      <c r="H122" s="526">
        <f t="shared" si="22"/>
        <v>697816.95945456997</v>
      </c>
      <c r="I122" s="577">
        <f t="shared" si="23"/>
        <v>697816.95945456997</v>
      </c>
      <c r="J122" s="514">
        <f t="shared" si="18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</row>
    <row r="123" spans="2:16" ht="12.5">
      <c r="B123" s="195" t="str">
        <f t="shared" si="17"/>
        <v/>
      </c>
      <c r="C123" s="507">
        <f>IF(D93="","-",+C122+1)</f>
        <v>2038</v>
      </c>
      <c r="D123" s="374">
        <f>IF(F122+SUM(E$99:E122)=D$92,F122,D$92-SUM(E$99:E122))</f>
        <v>4313365.5823181933</v>
      </c>
      <c r="E123" s="522">
        <f t="shared" si="19"/>
        <v>224117.13953488372</v>
      </c>
      <c r="F123" s="523">
        <f t="shared" si="20"/>
        <v>4089248.4427833096</v>
      </c>
      <c r="G123" s="523">
        <f t="shared" si="21"/>
        <v>4201307.0125507517</v>
      </c>
      <c r="H123" s="526">
        <f t="shared" si="22"/>
        <v>673827.33834931254</v>
      </c>
      <c r="I123" s="577">
        <f t="shared" si="23"/>
        <v>673827.33834931254</v>
      </c>
      <c r="J123" s="514">
        <f t="shared" si="18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</row>
    <row r="124" spans="2:16" ht="12.5">
      <c r="B124" s="195" t="str">
        <f t="shared" si="17"/>
        <v/>
      </c>
      <c r="C124" s="507">
        <f>IF(D93="","-",+C123+1)</f>
        <v>2039</v>
      </c>
      <c r="D124" s="374">
        <f>IF(F123+SUM(E$99:E123)=D$92,F123,D$92-SUM(E$99:E123))</f>
        <v>4089248.4427833096</v>
      </c>
      <c r="E124" s="522">
        <f t="shared" si="19"/>
        <v>224117.13953488372</v>
      </c>
      <c r="F124" s="523">
        <f t="shared" si="20"/>
        <v>3865131.3032484259</v>
      </c>
      <c r="G124" s="523">
        <f t="shared" si="21"/>
        <v>3977189.8730158675</v>
      </c>
      <c r="H124" s="526">
        <f t="shared" si="22"/>
        <v>649837.71724405512</v>
      </c>
      <c r="I124" s="577">
        <f t="shared" si="23"/>
        <v>649837.71724405512</v>
      </c>
      <c r="J124" s="514">
        <f t="shared" si="18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</row>
    <row r="125" spans="2:16" ht="12.5">
      <c r="B125" s="195" t="str">
        <f t="shared" si="17"/>
        <v/>
      </c>
      <c r="C125" s="507">
        <f>IF(D93="","-",+C124+1)</f>
        <v>2040</v>
      </c>
      <c r="D125" s="374">
        <f>IF(F124+SUM(E$99:E124)=D$92,F124,D$92-SUM(E$99:E124))</f>
        <v>3865131.3032484259</v>
      </c>
      <c r="E125" s="522">
        <f t="shared" si="19"/>
        <v>224117.13953488372</v>
      </c>
      <c r="F125" s="523">
        <f t="shared" si="20"/>
        <v>3641014.1637135423</v>
      </c>
      <c r="G125" s="523">
        <f t="shared" si="21"/>
        <v>3753072.7334809843</v>
      </c>
      <c r="H125" s="526">
        <f t="shared" si="22"/>
        <v>625848.0961387977</v>
      </c>
      <c r="I125" s="577">
        <f t="shared" si="23"/>
        <v>625848.0961387977</v>
      </c>
      <c r="J125" s="514">
        <f t="shared" si="18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</row>
    <row r="126" spans="2:16" ht="12.5">
      <c r="B126" s="195" t="str">
        <f t="shared" si="17"/>
        <v/>
      </c>
      <c r="C126" s="507">
        <f>IF(D93="","-",+C125+1)</f>
        <v>2041</v>
      </c>
      <c r="D126" s="374">
        <f>IF(F125+SUM(E$99:E125)=D$92,F125,D$92-SUM(E$99:E125))</f>
        <v>3641014.1637135423</v>
      </c>
      <c r="E126" s="522">
        <f t="shared" si="19"/>
        <v>224117.13953488372</v>
      </c>
      <c r="F126" s="523">
        <f t="shared" si="20"/>
        <v>3416897.0241786586</v>
      </c>
      <c r="G126" s="523">
        <f t="shared" si="21"/>
        <v>3528955.5939461002</v>
      </c>
      <c r="H126" s="526">
        <f t="shared" si="22"/>
        <v>601858.47503354016</v>
      </c>
      <c r="I126" s="577">
        <f t="shared" si="23"/>
        <v>601858.47503354016</v>
      </c>
      <c r="J126" s="514">
        <f t="shared" si="18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</row>
    <row r="127" spans="2:16" ht="12.5">
      <c r="B127" s="195" t="str">
        <f t="shared" si="17"/>
        <v/>
      </c>
      <c r="C127" s="507">
        <f>IF(D93="","-",+C126+1)</f>
        <v>2042</v>
      </c>
      <c r="D127" s="374">
        <f>IF(F126+SUM(E$99:E126)=D$92,F126,D$92-SUM(E$99:E126))</f>
        <v>3416897.0241786586</v>
      </c>
      <c r="E127" s="522">
        <f t="shared" si="19"/>
        <v>224117.13953488372</v>
      </c>
      <c r="F127" s="523">
        <f t="shared" si="20"/>
        <v>3192779.8846437749</v>
      </c>
      <c r="G127" s="523">
        <f t="shared" si="21"/>
        <v>3304838.454411217</v>
      </c>
      <c r="H127" s="526">
        <f t="shared" si="22"/>
        <v>577868.85392828274</v>
      </c>
      <c r="I127" s="577">
        <f t="shared" si="23"/>
        <v>577868.85392828274</v>
      </c>
      <c r="J127" s="514">
        <f t="shared" si="18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</row>
    <row r="128" spans="2:16" ht="12.5">
      <c r="B128" s="195" t="str">
        <f t="shared" si="17"/>
        <v/>
      </c>
      <c r="C128" s="507">
        <f>IF(D93="","-",+C127+1)</f>
        <v>2043</v>
      </c>
      <c r="D128" s="374">
        <f>IF(F127+SUM(E$99:E127)=D$92,F127,D$92-SUM(E$99:E127))</f>
        <v>3192779.8846437749</v>
      </c>
      <c r="E128" s="522">
        <f t="shared" si="19"/>
        <v>224117.13953488372</v>
      </c>
      <c r="F128" s="523">
        <f t="shared" si="20"/>
        <v>2968662.7451088913</v>
      </c>
      <c r="G128" s="523">
        <f t="shared" si="21"/>
        <v>3080721.3148763329</v>
      </c>
      <c r="H128" s="526">
        <f t="shared" si="22"/>
        <v>553879.2328230252</v>
      </c>
      <c r="I128" s="577">
        <f t="shared" si="23"/>
        <v>553879.2328230252</v>
      </c>
      <c r="J128" s="514">
        <f t="shared" si="18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</row>
    <row r="129" spans="2:16" ht="12.5">
      <c r="B129" s="195" t="str">
        <f t="shared" si="17"/>
        <v/>
      </c>
      <c r="C129" s="507">
        <f>IF(D93="","-",+C128+1)</f>
        <v>2044</v>
      </c>
      <c r="D129" s="374">
        <f>IF(F128+SUM(E$99:E128)=D$92,F128,D$92-SUM(E$99:E128))</f>
        <v>2968662.7451088913</v>
      </c>
      <c r="E129" s="522">
        <f t="shared" si="19"/>
        <v>224117.13953488372</v>
      </c>
      <c r="F129" s="523">
        <f t="shared" si="20"/>
        <v>2744545.6055740076</v>
      </c>
      <c r="G129" s="523">
        <f t="shared" si="21"/>
        <v>2856604.1753414497</v>
      </c>
      <c r="H129" s="526">
        <f t="shared" si="22"/>
        <v>529889.6117177679</v>
      </c>
      <c r="I129" s="577">
        <f t="shared" si="23"/>
        <v>529889.6117177679</v>
      </c>
      <c r="J129" s="514">
        <f t="shared" si="18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</row>
    <row r="130" spans="2:16" ht="12.5">
      <c r="B130" s="195" t="str">
        <f t="shared" si="17"/>
        <v/>
      </c>
      <c r="C130" s="507">
        <f>IF(D93="","-",+C129+1)</f>
        <v>2045</v>
      </c>
      <c r="D130" s="374">
        <f>IF(F129+SUM(E$99:E129)=D$92,F129,D$92-SUM(E$99:E129))</f>
        <v>2744545.6055740076</v>
      </c>
      <c r="E130" s="522">
        <f t="shared" si="19"/>
        <v>224117.13953488372</v>
      </c>
      <c r="F130" s="523">
        <f t="shared" si="20"/>
        <v>2520428.4660391239</v>
      </c>
      <c r="G130" s="523">
        <f t="shared" si="21"/>
        <v>2632487.0358065655</v>
      </c>
      <c r="H130" s="526">
        <f t="shared" si="22"/>
        <v>505899.99061251036</v>
      </c>
      <c r="I130" s="577">
        <f t="shared" si="23"/>
        <v>505899.99061251036</v>
      </c>
      <c r="J130" s="514">
        <f t="shared" si="18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</row>
    <row r="131" spans="2:16" ht="12.5">
      <c r="B131" s="195" t="str">
        <f t="shared" si="17"/>
        <v/>
      </c>
      <c r="C131" s="507">
        <f>IF(D93="","-",+C130+1)</f>
        <v>2046</v>
      </c>
      <c r="D131" s="374">
        <f>IF(F130+SUM(E$99:E130)=D$92,F130,D$92-SUM(E$99:E130))</f>
        <v>2520428.4660391239</v>
      </c>
      <c r="E131" s="522">
        <f t="shared" si="19"/>
        <v>224117.13953488372</v>
      </c>
      <c r="F131" s="523">
        <f t="shared" si="20"/>
        <v>2296311.3265042403</v>
      </c>
      <c r="G131" s="523">
        <f t="shared" si="21"/>
        <v>2408369.8962716823</v>
      </c>
      <c r="H131" s="526">
        <f t="shared" si="22"/>
        <v>481910.369507253</v>
      </c>
      <c r="I131" s="577">
        <f t="shared" si="23"/>
        <v>481910.369507253</v>
      </c>
      <c r="J131" s="514">
        <f t="shared" si="18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7"/>
        <v/>
      </c>
      <c r="C132" s="507">
        <f>IF(D93="","-",+C131+1)</f>
        <v>2047</v>
      </c>
      <c r="D132" s="374">
        <f>IF(F131+SUM(E$99:E131)=D$92,F131,D$92-SUM(E$99:E131))</f>
        <v>2296311.3265042403</v>
      </c>
      <c r="E132" s="522">
        <f t="shared" si="19"/>
        <v>224117.13953488372</v>
      </c>
      <c r="F132" s="523">
        <f t="shared" si="20"/>
        <v>2072194.1869693566</v>
      </c>
      <c r="G132" s="523">
        <f t="shared" si="21"/>
        <v>2184252.7567367982</v>
      </c>
      <c r="H132" s="526">
        <f t="shared" si="22"/>
        <v>457920.74840199552</v>
      </c>
      <c r="I132" s="577">
        <f t="shared" si="23"/>
        <v>457920.74840199552</v>
      </c>
      <c r="J132" s="514">
        <f t="shared" si="18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7"/>
        <v/>
      </c>
      <c r="C133" s="507">
        <f>IF(D93="","-",+C132+1)</f>
        <v>2048</v>
      </c>
      <c r="D133" s="374">
        <f>IF(F132+SUM(E$99:E132)=D$92,F132,D$92-SUM(E$99:E132))</f>
        <v>2072194.1869693566</v>
      </c>
      <c r="E133" s="522">
        <f t="shared" si="19"/>
        <v>224117.13953488372</v>
      </c>
      <c r="F133" s="523">
        <f t="shared" si="20"/>
        <v>1848077.0474344729</v>
      </c>
      <c r="G133" s="523">
        <f t="shared" si="21"/>
        <v>1960135.6172019148</v>
      </c>
      <c r="H133" s="526">
        <f t="shared" si="22"/>
        <v>433931.12729673809</v>
      </c>
      <c r="I133" s="577">
        <f t="shared" si="23"/>
        <v>433931.12729673809</v>
      </c>
      <c r="J133" s="514">
        <f t="shared" si="18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7"/>
        <v/>
      </c>
      <c r="C134" s="507">
        <f>IF(D93="","-",+C133+1)</f>
        <v>2049</v>
      </c>
      <c r="D134" s="374">
        <f>IF(F133+SUM(E$99:E133)=D$92,F133,D$92-SUM(E$99:E133))</f>
        <v>1848077.0474344729</v>
      </c>
      <c r="E134" s="522">
        <f t="shared" si="19"/>
        <v>224117.13953488372</v>
      </c>
      <c r="F134" s="523">
        <f t="shared" si="20"/>
        <v>1623959.9078995893</v>
      </c>
      <c r="G134" s="523">
        <f t="shared" si="21"/>
        <v>1736018.4776670311</v>
      </c>
      <c r="H134" s="526">
        <f t="shared" si="22"/>
        <v>409941.50619148061</v>
      </c>
      <c r="I134" s="577">
        <f t="shared" si="23"/>
        <v>409941.50619148061</v>
      </c>
      <c r="J134" s="514">
        <f t="shared" si="18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7"/>
        <v/>
      </c>
      <c r="C135" s="507">
        <f>IF(D93="","-",+C134+1)</f>
        <v>2050</v>
      </c>
      <c r="D135" s="374">
        <f>IF(F134+SUM(E$99:E134)=D$92,F134,D$92-SUM(E$99:E134))</f>
        <v>1623959.9078995893</v>
      </c>
      <c r="E135" s="522">
        <f t="shared" si="19"/>
        <v>224117.13953488372</v>
      </c>
      <c r="F135" s="523">
        <f t="shared" si="20"/>
        <v>1399842.7683647056</v>
      </c>
      <c r="G135" s="523">
        <f t="shared" si="21"/>
        <v>1511901.3381321474</v>
      </c>
      <c r="H135" s="526">
        <f t="shared" si="22"/>
        <v>385951.88508622313</v>
      </c>
      <c r="I135" s="577">
        <f t="shared" si="23"/>
        <v>385951.88508622313</v>
      </c>
      <c r="J135" s="514">
        <f t="shared" si="18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7"/>
        <v/>
      </c>
      <c r="C136" s="507">
        <f>IF(D93="","-",+C135+1)</f>
        <v>2051</v>
      </c>
      <c r="D136" s="374">
        <f>IF(F135+SUM(E$99:E135)=D$92,F135,D$92-SUM(E$99:E135))</f>
        <v>1399842.7683647056</v>
      </c>
      <c r="E136" s="522">
        <f t="shared" si="19"/>
        <v>224117.13953488372</v>
      </c>
      <c r="F136" s="523">
        <f t="shared" si="20"/>
        <v>1175725.6288298219</v>
      </c>
      <c r="G136" s="523">
        <f t="shared" si="21"/>
        <v>1287784.1985972638</v>
      </c>
      <c r="H136" s="526">
        <f t="shared" si="22"/>
        <v>361962.26398096571</v>
      </c>
      <c r="I136" s="577">
        <f t="shared" si="23"/>
        <v>361962.26398096571</v>
      </c>
      <c r="J136" s="514">
        <f t="shared" si="18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7"/>
        <v/>
      </c>
      <c r="C137" s="507">
        <f>IF(D93="","-",+C136+1)</f>
        <v>2052</v>
      </c>
      <c r="D137" s="374">
        <f>IF(F136+SUM(E$99:E136)=D$92,F136,D$92-SUM(E$99:E136))</f>
        <v>1175725.6288298219</v>
      </c>
      <c r="E137" s="522">
        <f t="shared" si="19"/>
        <v>224117.13953488372</v>
      </c>
      <c r="F137" s="523">
        <f t="shared" si="20"/>
        <v>951608.48929493828</v>
      </c>
      <c r="G137" s="523">
        <f t="shared" si="21"/>
        <v>1063667.0590623801</v>
      </c>
      <c r="H137" s="526">
        <f t="shared" si="22"/>
        <v>337972.64287570829</v>
      </c>
      <c r="I137" s="577">
        <f t="shared" si="23"/>
        <v>337972.64287570829</v>
      </c>
      <c r="J137" s="514">
        <f t="shared" si="18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7"/>
        <v/>
      </c>
      <c r="C138" s="507">
        <f>IF(D93="","-",+C137+1)</f>
        <v>2053</v>
      </c>
      <c r="D138" s="374">
        <f>IF(F137+SUM(E$99:E137)=D$92,F137,D$92-SUM(E$99:E137))</f>
        <v>951608.48929493828</v>
      </c>
      <c r="E138" s="522">
        <f t="shared" si="19"/>
        <v>224117.13953488372</v>
      </c>
      <c r="F138" s="523">
        <f t="shared" si="20"/>
        <v>727491.34976005461</v>
      </c>
      <c r="G138" s="523">
        <f t="shared" si="21"/>
        <v>839549.91952749644</v>
      </c>
      <c r="H138" s="526">
        <f t="shared" si="22"/>
        <v>313983.02177045087</v>
      </c>
      <c r="I138" s="577">
        <f t="shared" si="23"/>
        <v>313983.02177045087</v>
      </c>
      <c r="J138" s="514">
        <f t="shared" si="18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7"/>
        <v/>
      </c>
      <c r="C139" s="507">
        <f>IF(D93="","-",+C138+1)</f>
        <v>2054</v>
      </c>
      <c r="D139" s="374">
        <f>IF(F138+SUM(E$99:E138)=D$92,F138,D$92-SUM(E$99:E138))</f>
        <v>727491.34976005461</v>
      </c>
      <c r="E139" s="522">
        <f t="shared" si="19"/>
        <v>224117.13953488372</v>
      </c>
      <c r="F139" s="523">
        <f t="shared" si="20"/>
        <v>503374.21022517089</v>
      </c>
      <c r="G139" s="523">
        <f t="shared" si="21"/>
        <v>615432.77999261278</v>
      </c>
      <c r="H139" s="526">
        <f t="shared" si="22"/>
        <v>289993.40066519339</v>
      </c>
      <c r="I139" s="577">
        <f t="shared" si="23"/>
        <v>289993.40066519339</v>
      </c>
      <c r="J139" s="514">
        <f t="shared" si="18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7"/>
        <v/>
      </c>
      <c r="C140" s="507">
        <f>IF(D93="","-",+C139+1)</f>
        <v>2055</v>
      </c>
      <c r="D140" s="374">
        <f>IF(F139+SUM(E$99:E139)=D$92,F139,D$92-SUM(E$99:E139))</f>
        <v>503374.21022517089</v>
      </c>
      <c r="E140" s="522">
        <f t="shared" si="19"/>
        <v>224117.13953488372</v>
      </c>
      <c r="F140" s="523">
        <f t="shared" si="20"/>
        <v>279257.07069028716</v>
      </c>
      <c r="G140" s="523">
        <f t="shared" si="21"/>
        <v>391315.64045772899</v>
      </c>
      <c r="H140" s="526">
        <f t="shared" si="22"/>
        <v>266003.77955993591</v>
      </c>
      <c r="I140" s="577">
        <f t="shared" si="23"/>
        <v>266003.77955993591</v>
      </c>
      <c r="J140" s="514">
        <f t="shared" si="18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7"/>
        <v/>
      </c>
      <c r="C141" s="507">
        <f>IF(D93="","-",+C140+1)</f>
        <v>2056</v>
      </c>
      <c r="D141" s="374">
        <f>IF(F140+SUM(E$99:E140)=D$92,F140,D$92-SUM(E$99:E140))</f>
        <v>279257.07069028716</v>
      </c>
      <c r="E141" s="522">
        <f t="shared" si="19"/>
        <v>224117.13953488372</v>
      </c>
      <c r="F141" s="523">
        <f t="shared" si="20"/>
        <v>55139.931155403436</v>
      </c>
      <c r="G141" s="523">
        <f t="shared" si="21"/>
        <v>167198.5009228453</v>
      </c>
      <c r="H141" s="526">
        <f t="shared" si="22"/>
        <v>242014.15845467849</v>
      </c>
      <c r="I141" s="577">
        <f t="shared" si="23"/>
        <v>242014.15845467849</v>
      </c>
      <c r="J141" s="514">
        <f t="shared" si="18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7"/>
        <v/>
      </c>
      <c r="C142" s="507">
        <f>IF(D93="","-",+C141+1)</f>
        <v>2057</v>
      </c>
      <c r="D142" s="374">
        <f>IF(F141+SUM(E$99:E141)=D$92,F141,D$92-SUM(E$99:E141))</f>
        <v>55139.931155403436</v>
      </c>
      <c r="E142" s="522">
        <f t="shared" si="19"/>
        <v>55139.931155403436</v>
      </c>
      <c r="F142" s="523">
        <f t="shared" si="20"/>
        <v>0</v>
      </c>
      <c r="G142" s="523">
        <f t="shared" si="21"/>
        <v>27569.965577701718</v>
      </c>
      <c r="H142" s="526">
        <f t="shared" si="22"/>
        <v>58091.035338986454</v>
      </c>
      <c r="I142" s="577">
        <f t="shared" si="23"/>
        <v>58091.035338986454</v>
      </c>
      <c r="J142" s="514">
        <f t="shared" si="18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7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7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7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7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7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7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7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7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7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7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7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7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9637037</v>
      </c>
      <c r="F155" s="375"/>
      <c r="G155" s="375"/>
      <c r="H155" s="375">
        <f>SUM(H99:H154)</f>
        <v>32224893.892174236</v>
      </c>
      <c r="I155" s="375">
        <f>SUM(I99:I154)</f>
        <v>32224893.892174236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view="pageBreakPreview" zoomScale="81" zoomScaleNormal="100" zoomScaleSheetLayoutView="81" workbookViewId="0">
      <selection activeCell="D17" sqref="D17:H2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552180.11306412728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552180.11306412728</v>
      </c>
      <c r="O6" s="269"/>
      <c r="P6" s="269"/>
    </row>
    <row r="7" spans="1:16" ht="13.5" thickBot="1">
      <c r="C7" s="467" t="s">
        <v>48</v>
      </c>
      <c r="D7" s="624" t="s">
        <v>312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4866028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115857.80952380953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618267.80067785794</v>
      </c>
      <c r="H21" s="639">
        <v>618267.80067785794</v>
      </c>
      <c r="I21" s="511">
        <f t="shared" si="4"/>
        <v>0</v>
      </c>
      <c r="J21" s="511"/>
      <c r="K21" s="518">
        <f t="shared" si="0"/>
        <v>618267.80067785794</v>
      </c>
      <c r="L21" s="519">
        <f t="shared" si="1"/>
        <v>0</v>
      </c>
      <c r="M21" s="518">
        <f t="shared" si="2"/>
        <v>618267.80067785794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113163.44186046511</v>
      </c>
      <c r="F22" s="629">
        <v>4292684.1731896391</v>
      </c>
      <c r="G22" s="630">
        <v>546157.53265287506</v>
      </c>
      <c r="H22" s="639">
        <v>546157.53265287506</v>
      </c>
      <c r="I22" s="511">
        <f t="shared" si="4"/>
        <v>0</v>
      </c>
      <c r="J22" s="511"/>
      <c r="K22" s="518">
        <f t="shared" si="0"/>
        <v>546157.53265287506</v>
      </c>
      <c r="L22" s="519">
        <f t="shared" si="1"/>
        <v>0</v>
      </c>
      <c r="M22" s="518">
        <f t="shared" si="2"/>
        <v>546157.53265287506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>IU</v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656014.86274685466</v>
      </c>
      <c r="H23" s="639">
        <v>656014.86274685466</v>
      </c>
      <c r="I23" s="511">
        <f t="shared" si="4"/>
        <v>0</v>
      </c>
      <c r="J23" s="511"/>
      <c r="K23" s="518">
        <f t="shared" ref="K23" si="7">G23</f>
        <v>656014.86274685466</v>
      </c>
      <c r="L23" s="519">
        <f t="shared" ref="L23" si="8">IF(K23&lt;&gt;0,+G23-K23,0)</f>
        <v>0</v>
      </c>
      <c r="M23" s="518">
        <f t="shared" ref="M23" si="9">H23</f>
        <v>656014.86274685466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523">
        <f>IF(F23+SUM(E$17:E23)=D$10,F23,D$10-SUM(E$17:E23))</f>
        <v>4174000.5634335415</v>
      </c>
      <c r="E24" s="522">
        <f t="shared" ref="E24:E72" si="10">IF(+$I$14&lt;F23,$I$14,D24)</f>
        <v>115857.80952380953</v>
      </c>
      <c r="F24" s="523">
        <f t="shared" ref="F24:F72" si="11">+D24-E24</f>
        <v>4058142.7539097317</v>
      </c>
      <c r="G24" s="524">
        <f t="shared" ref="G24:G51" si="12">+I$12*((D24+F24)/2)+E24</f>
        <v>552180.11306412728</v>
      </c>
      <c r="H24" s="491">
        <f t="shared" ref="H24:H51" si="13">+I$13*((D24+F24)/2)+E24</f>
        <v>552180.11306412728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4058142.7539097317</v>
      </c>
      <c r="E25" s="522">
        <f t="shared" si="10"/>
        <v>115857.80952380953</v>
      </c>
      <c r="F25" s="523">
        <f t="shared" si="11"/>
        <v>3942284.944385922</v>
      </c>
      <c r="G25" s="524">
        <f t="shared" si="12"/>
        <v>539898.65867592103</v>
      </c>
      <c r="H25" s="491">
        <f t="shared" si="13"/>
        <v>539898.65867592103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3942284.944385922</v>
      </c>
      <c r="E26" s="522">
        <f t="shared" si="10"/>
        <v>115857.80952380953</v>
      </c>
      <c r="F26" s="523">
        <f t="shared" si="11"/>
        <v>3826427.1348621123</v>
      </c>
      <c r="G26" s="524">
        <f t="shared" si="12"/>
        <v>527617.20428771479</v>
      </c>
      <c r="H26" s="491">
        <f t="shared" si="13"/>
        <v>527617.20428771479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3826427.1348621123</v>
      </c>
      <c r="E27" s="522">
        <f t="shared" si="10"/>
        <v>115857.80952380953</v>
      </c>
      <c r="F27" s="523">
        <f t="shared" si="11"/>
        <v>3710569.3253383026</v>
      </c>
      <c r="G27" s="524">
        <f t="shared" si="12"/>
        <v>515335.74989950861</v>
      </c>
      <c r="H27" s="491">
        <f t="shared" si="13"/>
        <v>515335.74989950861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3710569.3253383026</v>
      </c>
      <c r="E28" s="522">
        <f t="shared" si="10"/>
        <v>115857.80952380953</v>
      </c>
      <c r="F28" s="523">
        <f t="shared" si="11"/>
        <v>3594711.5158144929</v>
      </c>
      <c r="G28" s="524">
        <f t="shared" si="12"/>
        <v>503054.29551130236</v>
      </c>
      <c r="H28" s="491">
        <f t="shared" si="13"/>
        <v>503054.29551130236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3594711.5158144929</v>
      </c>
      <c r="E29" s="522">
        <f t="shared" si="10"/>
        <v>115857.80952380953</v>
      </c>
      <c r="F29" s="523">
        <f t="shared" si="11"/>
        <v>3478853.7062906832</v>
      </c>
      <c r="G29" s="524">
        <f t="shared" si="12"/>
        <v>490772.84112309618</v>
      </c>
      <c r="H29" s="491">
        <f t="shared" si="13"/>
        <v>490772.84112309618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3478853.7062906832</v>
      </c>
      <c r="E30" s="522">
        <f t="shared" si="10"/>
        <v>115857.80952380953</v>
      </c>
      <c r="F30" s="523">
        <f t="shared" si="11"/>
        <v>3362995.8967668735</v>
      </c>
      <c r="G30" s="524">
        <f t="shared" si="12"/>
        <v>478491.38673488994</v>
      </c>
      <c r="H30" s="491">
        <f t="shared" si="13"/>
        <v>478491.38673488994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3362995.8967668735</v>
      </c>
      <c r="E31" s="522">
        <f t="shared" si="10"/>
        <v>115857.80952380953</v>
      </c>
      <c r="F31" s="523">
        <f t="shared" si="11"/>
        <v>3247138.0872430638</v>
      </c>
      <c r="G31" s="524">
        <f t="shared" si="12"/>
        <v>466209.93234668375</v>
      </c>
      <c r="H31" s="491">
        <f t="shared" si="13"/>
        <v>466209.93234668375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3247138.0872430638</v>
      </c>
      <c r="E32" s="522">
        <f t="shared" si="10"/>
        <v>115857.80952380953</v>
      </c>
      <c r="F32" s="523">
        <f t="shared" si="11"/>
        <v>3131280.2777192541</v>
      </c>
      <c r="G32" s="524">
        <f t="shared" si="12"/>
        <v>453928.47795847751</v>
      </c>
      <c r="H32" s="491">
        <f t="shared" si="13"/>
        <v>453928.47795847751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3131280.2777192541</v>
      </c>
      <c r="E33" s="522">
        <f t="shared" si="10"/>
        <v>115857.80952380953</v>
      </c>
      <c r="F33" s="523">
        <f t="shared" si="11"/>
        <v>3015422.4681954444</v>
      </c>
      <c r="G33" s="524">
        <f t="shared" si="12"/>
        <v>441647.02357027133</v>
      </c>
      <c r="H33" s="491">
        <f t="shared" si="13"/>
        <v>441647.02357027133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3015422.4681954444</v>
      </c>
      <c r="E34" s="522">
        <f t="shared" si="10"/>
        <v>115857.80952380953</v>
      </c>
      <c r="F34" s="523">
        <f t="shared" si="11"/>
        <v>2899564.6586716347</v>
      </c>
      <c r="G34" s="524">
        <f t="shared" si="12"/>
        <v>429365.56918206508</v>
      </c>
      <c r="H34" s="491">
        <f t="shared" si="13"/>
        <v>429365.56918206508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2899564.6586716347</v>
      </c>
      <c r="E35" s="522">
        <f t="shared" si="10"/>
        <v>115857.80952380953</v>
      </c>
      <c r="F35" s="523">
        <f t="shared" si="11"/>
        <v>2783706.849147825</v>
      </c>
      <c r="G35" s="524">
        <f t="shared" si="12"/>
        <v>417084.1147938589</v>
      </c>
      <c r="H35" s="491">
        <f t="shared" si="13"/>
        <v>417084.1147938589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2783706.849147825</v>
      </c>
      <c r="E36" s="522">
        <f t="shared" si="10"/>
        <v>115857.80952380953</v>
      </c>
      <c r="F36" s="523">
        <f t="shared" si="11"/>
        <v>2667849.0396240153</v>
      </c>
      <c r="G36" s="524">
        <f t="shared" si="12"/>
        <v>404802.66040565266</v>
      </c>
      <c r="H36" s="491">
        <f t="shared" si="13"/>
        <v>404802.66040565266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2667849.0396240153</v>
      </c>
      <c r="E37" s="522">
        <f t="shared" si="10"/>
        <v>115857.80952380953</v>
      </c>
      <c r="F37" s="523">
        <f t="shared" si="11"/>
        <v>2551991.2301002056</v>
      </c>
      <c r="G37" s="524">
        <f t="shared" si="12"/>
        <v>392521.20601744647</v>
      </c>
      <c r="H37" s="491">
        <f t="shared" si="13"/>
        <v>392521.20601744647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2551991.2301002056</v>
      </c>
      <c r="E38" s="522">
        <f t="shared" si="10"/>
        <v>115857.80952380953</v>
      </c>
      <c r="F38" s="523">
        <f t="shared" si="11"/>
        <v>2436133.4205763959</v>
      </c>
      <c r="G38" s="524">
        <f t="shared" si="12"/>
        <v>380239.75162924023</v>
      </c>
      <c r="H38" s="491">
        <f t="shared" si="13"/>
        <v>380239.75162924023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2436133.4205763959</v>
      </c>
      <c r="E39" s="522">
        <f t="shared" si="10"/>
        <v>115857.80952380953</v>
      </c>
      <c r="F39" s="523">
        <f t="shared" si="11"/>
        <v>2320275.6110525862</v>
      </c>
      <c r="G39" s="524">
        <f t="shared" si="12"/>
        <v>367958.29724103399</v>
      </c>
      <c r="H39" s="491">
        <f t="shared" si="13"/>
        <v>367958.29724103399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2320275.6110525862</v>
      </c>
      <c r="E40" s="522">
        <f t="shared" si="10"/>
        <v>115857.80952380953</v>
      </c>
      <c r="F40" s="523">
        <f t="shared" si="11"/>
        <v>2204417.8015287765</v>
      </c>
      <c r="G40" s="524">
        <f t="shared" si="12"/>
        <v>355676.8428528278</v>
      </c>
      <c r="H40" s="491">
        <f t="shared" si="13"/>
        <v>355676.8428528278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2204417.8015287765</v>
      </c>
      <c r="E41" s="522">
        <f t="shared" si="10"/>
        <v>115857.80952380953</v>
      </c>
      <c r="F41" s="523">
        <f t="shared" si="11"/>
        <v>2088559.9920049671</v>
      </c>
      <c r="G41" s="524">
        <f t="shared" si="12"/>
        <v>343395.38846462162</v>
      </c>
      <c r="H41" s="491">
        <f t="shared" si="13"/>
        <v>343395.38846462162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2088559.9920049671</v>
      </c>
      <c r="E42" s="522">
        <f t="shared" si="10"/>
        <v>115857.80952380953</v>
      </c>
      <c r="F42" s="523">
        <f t="shared" si="11"/>
        <v>1972702.1824811576</v>
      </c>
      <c r="G42" s="524">
        <f t="shared" si="12"/>
        <v>331113.93407641537</v>
      </c>
      <c r="H42" s="491">
        <f t="shared" si="13"/>
        <v>331113.93407641537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1972702.1824811576</v>
      </c>
      <c r="E43" s="522">
        <f t="shared" si="10"/>
        <v>115857.80952380953</v>
      </c>
      <c r="F43" s="523">
        <f t="shared" si="11"/>
        <v>1856844.3729573481</v>
      </c>
      <c r="G43" s="524">
        <f t="shared" si="12"/>
        <v>318832.47968820919</v>
      </c>
      <c r="H43" s="491">
        <f t="shared" si="13"/>
        <v>318832.47968820919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1856844.3729573481</v>
      </c>
      <c r="E44" s="522">
        <f t="shared" si="10"/>
        <v>115857.80952380953</v>
      </c>
      <c r="F44" s="523">
        <f t="shared" si="11"/>
        <v>1740986.5634335387</v>
      </c>
      <c r="G44" s="524">
        <f t="shared" si="12"/>
        <v>306551.02530000301</v>
      </c>
      <c r="H44" s="491">
        <f t="shared" si="13"/>
        <v>306551.02530000301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1740986.5634335387</v>
      </c>
      <c r="E45" s="522">
        <f t="shared" si="10"/>
        <v>115857.80952380953</v>
      </c>
      <c r="F45" s="523">
        <f t="shared" si="11"/>
        <v>1625128.7539097292</v>
      </c>
      <c r="G45" s="524">
        <f t="shared" si="12"/>
        <v>294269.57091179682</v>
      </c>
      <c r="H45" s="491">
        <f t="shared" si="13"/>
        <v>294269.57091179682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1625128.7539097292</v>
      </c>
      <c r="E46" s="522">
        <f t="shared" si="10"/>
        <v>115857.80952380953</v>
      </c>
      <c r="F46" s="523">
        <f t="shared" si="11"/>
        <v>1509270.9443859197</v>
      </c>
      <c r="G46" s="524">
        <f t="shared" si="12"/>
        <v>281988.11652359064</v>
      </c>
      <c r="H46" s="491">
        <f t="shared" si="13"/>
        <v>281988.11652359064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1509270.9443859197</v>
      </c>
      <c r="E47" s="522">
        <f t="shared" si="10"/>
        <v>115857.80952380953</v>
      </c>
      <c r="F47" s="523">
        <f t="shared" si="11"/>
        <v>1393413.1348621103</v>
      </c>
      <c r="G47" s="524">
        <f t="shared" si="12"/>
        <v>269706.66213538439</v>
      </c>
      <c r="H47" s="491">
        <f t="shared" si="13"/>
        <v>269706.66213538439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1393413.1348621103</v>
      </c>
      <c r="E48" s="522">
        <f t="shared" si="10"/>
        <v>115857.80952380953</v>
      </c>
      <c r="F48" s="523">
        <f t="shared" si="11"/>
        <v>1277555.3253383008</v>
      </c>
      <c r="G48" s="524">
        <f t="shared" si="12"/>
        <v>257425.20774717827</v>
      </c>
      <c r="H48" s="491">
        <f t="shared" si="13"/>
        <v>257425.20774717827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1277555.3253383008</v>
      </c>
      <c r="E49" s="522">
        <f t="shared" si="10"/>
        <v>115857.80952380953</v>
      </c>
      <c r="F49" s="523">
        <f t="shared" si="11"/>
        <v>1161697.5158144913</v>
      </c>
      <c r="G49" s="524">
        <f t="shared" si="12"/>
        <v>245143.75335897203</v>
      </c>
      <c r="H49" s="491">
        <f t="shared" si="13"/>
        <v>245143.75335897203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1161697.5158144913</v>
      </c>
      <c r="E50" s="522">
        <f t="shared" si="10"/>
        <v>115857.80952380953</v>
      </c>
      <c r="F50" s="523">
        <f t="shared" si="11"/>
        <v>1045839.7062906818</v>
      </c>
      <c r="G50" s="524">
        <f t="shared" si="12"/>
        <v>232862.29897076587</v>
      </c>
      <c r="H50" s="491">
        <f t="shared" si="13"/>
        <v>232862.29897076587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1045839.7062906818</v>
      </c>
      <c r="E51" s="522">
        <f t="shared" si="10"/>
        <v>115857.80952380953</v>
      </c>
      <c r="F51" s="523">
        <f t="shared" si="11"/>
        <v>929981.89676687238</v>
      </c>
      <c r="G51" s="524">
        <f t="shared" si="12"/>
        <v>220580.84458255966</v>
      </c>
      <c r="H51" s="491">
        <f t="shared" si="13"/>
        <v>220580.84458255966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929981.89676687238</v>
      </c>
      <c r="E52" s="522">
        <f t="shared" si="10"/>
        <v>115857.80952380953</v>
      </c>
      <c r="F52" s="523">
        <f t="shared" si="11"/>
        <v>814124.08724306291</v>
      </c>
      <c r="G52" s="524">
        <f t="shared" ref="G52:G72" si="15">+I$12*((D52+F52)/2)+E52</f>
        <v>208299.39019435347</v>
      </c>
      <c r="H52" s="491">
        <f t="shared" ref="H52:H72" si="16">+I$13*((D52+F52)/2)+E52</f>
        <v>208299.39019435347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814124.08724306291</v>
      </c>
      <c r="E53" s="522">
        <f t="shared" si="10"/>
        <v>115857.80952380953</v>
      </c>
      <c r="F53" s="523">
        <f t="shared" si="11"/>
        <v>698266.27771925344</v>
      </c>
      <c r="G53" s="524">
        <f t="shared" si="15"/>
        <v>196017.93580614729</v>
      </c>
      <c r="H53" s="491">
        <f t="shared" si="16"/>
        <v>196017.93580614729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698266.27771925344</v>
      </c>
      <c r="E54" s="522">
        <f t="shared" si="10"/>
        <v>115857.80952380953</v>
      </c>
      <c r="F54" s="523">
        <f t="shared" si="11"/>
        <v>582408.46819544397</v>
      </c>
      <c r="G54" s="524">
        <f t="shared" si="15"/>
        <v>183736.4814179411</v>
      </c>
      <c r="H54" s="491">
        <f t="shared" si="16"/>
        <v>183736.4814179411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582408.46819544397</v>
      </c>
      <c r="E55" s="522">
        <f t="shared" si="10"/>
        <v>115857.80952380953</v>
      </c>
      <c r="F55" s="523">
        <f t="shared" si="11"/>
        <v>466550.65867163445</v>
      </c>
      <c r="G55" s="524">
        <f t="shared" si="15"/>
        <v>171455.02702973492</v>
      </c>
      <c r="H55" s="491">
        <f t="shared" si="16"/>
        <v>171455.02702973492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466550.65867163445</v>
      </c>
      <c r="E56" s="522">
        <f t="shared" si="10"/>
        <v>115857.80952380953</v>
      </c>
      <c r="F56" s="523">
        <f t="shared" si="11"/>
        <v>350692.84914782492</v>
      </c>
      <c r="G56" s="524">
        <f t="shared" si="15"/>
        <v>159173.57264152871</v>
      </c>
      <c r="H56" s="491">
        <f t="shared" si="16"/>
        <v>159173.57264152871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350692.84914782492</v>
      </c>
      <c r="E57" s="522">
        <f t="shared" si="10"/>
        <v>115857.80952380953</v>
      </c>
      <c r="F57" s="523">
        <f t="shared" si="11"/>
        <v>234835.03962401539</v>
      </c>
      <c r="G57" s="524">
        <f t="shared" si="15"/>
        <v>146892.11825332252</v>
      </c>
      <c r="H57" s="491">
        <f t="shared" si="16"/>
        <v>146892.11825332252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234835.03962401539</v>
      </c>
      <c r="E58" s="522">
        <f t="shared" si="10"/>
        <v>115857.80952380953</v>
      </c>
      <c r="F58" s="523">
        <f t="shared" si="11"/>
        <v>118977.23010020587</v>
      </c>
      <c r="G58" s="524">
        <f t="shared" si="15"/>
        <v>134610.66386511631</v>
      </c>
      <c r="H58" s="491">
        <f t="shared" si="16"/>
        <v>134610.66386511631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118977.23010020587</v>
      </c>
      <c r="E59" s="522">
        <f t="shared" si="10"/>
        <v>115857.80952380953</v>
      </c>
      <c r="F59" s="523">
        <f t="shared" si="11"/>
        <v>3119.42057639634</v>
      </c>
      <c r="G59" s="524">
        <f t="shared" si="15"/>
        <v>122329.20947691011</v>
      </c>
      <c r="H59" s="491">
        <f t="shared" si="16"/>
        <v>122329.20947691011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3119.42057639634</v>
      </c>
      <c r="E60" s="522">
        <f t="shared" si="10"/>
        <v>3119.42057639634</v>
      </c>
      <c r="F60" s="523">
        <f t="shared" si="11"/>
        <v>0</v>
      </c>
      <c r="G60" s="524">
        <f t="shared" si="15"/>
        <v>3284.756955895084</v>
      </c>
      <c r="H60" s="491">
        <f t="shared" si="16"/>
        <v>3284.756955895084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4866028.0000000009</v>
      </c>
      <c r="F73" s="375"/>
      <c r="G73" s="375">
        <f>SUM(G17:G72)</f>
        <v>16478513.259869887</v>
      </c>
      <c r="H73" s="375">
        <f>SUM(H17:H72)</f>
        <v>16478513.259869887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546157.53265287506</v>
      </c>
      <c r="N87" s="546">
        <f>IF(J92&lt;D11,0,VLOOKUP(J92,C17:O72,11))</f>
        <v>546157.53265287506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579136.71520740201</v>
      </c>
      <c r="N88" s="550">
        <f>IF(J92&lt;D11,0,VLOOKUP(J92,C99:P154,7))</f>
        <v>579136.71520740201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32979.182554526953</v>
      </c>
      <c r="N89" s="555">
        <f>+N88-N87</f>
        <v>32979.182554526953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113163.44186046511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>H99</f>
        <v>317769.34002768091</v>
      </c>
      <c r="M99" s="519">
        <f>IF(L99&lt;&gt;0,+H99-L99,0)</f>
        <v>0</v>
      </c>
      <c r="N99" s="518">
        <f>I99</f>
        <v>317769.34002768091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>H100</f>
        <v>720104.80925496051</v>
      </c>
      <c r="M100" s="519">
        <f>IF(L100&lt;&gt;0,+H100-L100,0)</f>
        <v>0</v>
      </c>
      <c r="N100" s="518">
        <f>I100</f>
        <v>720104.80925496051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18">+I101-H101</f>
        <v>0</v>
      </c>
      <c r="K101" s="514"/>
      <c r="L101" s="518">
        <f>H101</f>
        <v>709589.70185854996</v>
      </c>
      <c r="M101" s="519">
        <f>IF(L101&lt;&gt;0,+H101-L101,0)</f>
        <v>0</v>
      </c>
      <c r="N101" s="518">
        <f>I101</f>
        <v>709589.70185854996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18"/>
        <v>0</v>
      </c>
      <c r="K102" s="514"/>
      <c r="L102" s="518">
        <f>H102</f>
        <v>672635.50351476576</v>
      </c>
      <c r="M102" s="519">
        <f>IF(L102&lt;&gt;0,+H102-L102,0)</f>
        <v>0</v>
      </c>
      <c r="N102" s="518">
        <f>I102</f>
        <v>672635.50351476576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17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18"/>
        <v>0</v>
      </c>
      <c r="K103" s="514"/>
      <c r="L103" s="518">
        <f>H103</f>
        <v>587672.84728048416</v>
      </c>
      <c r="M103" s="519">
        <f>IF(L103&lt;&gt;0,+H103-L103,0)</f>
        <v>0</v>
      </c>
      <c r="N103" s="518">
        <f>I103</f>
        <v>587672.84728048416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17"/>
        <v/>
      </c>
      <c r="C104" s="507">
        <f>IF(D93="","-",+C103+1)</f>
        <v>2019</v>
      </c>
      <c r="D104" s="374">
        <f>IF(F103+SUM(E$99:E103)=D$92,F103,D$92-SUM(E$99:E103))</f>
        <v>4409822.5105204871</v>
      </c>
      <c r="E104" s="522">
        <f t="shared" ref="E104:E154" si="19">IF(+$J$96&lt;F103,$J$96,D104)</f>
        <v>113163.44186046511</v>
      </c>
      <c r="F104" s="523">
        <f t="shared" ref="F104:F154" si="20">+D104-E104</f>
        <v>4296659.0686600218</v>
      </c>
      <c r="G104" s="523">
        <f t="shared" ref="G104:G154" si="21">+(F104+D104)/2</f>
        <v>4353240.7895902544</v>
      </c>
      <c r="H104" s="526">
        <f t="shared" ref="H104:H154" si="22">+J$94*G104+E104</f>
        <v>579136.71520740201</v>
      </c>
      <c r="I104" s="577">
        <f t="shared" ref="I104:I154" si="23">+J$95*G104+E104</f>
        <v>579136.71520740201</v>
      </c>
      <c r="J104" s="514">
        <f t="shared" si="18"/>
        <v>0</v>
      </c>
      <c r="K104" s="514"/>
      <c r="L104" s="525"/>
      <c r="M104" s="514">
        <f t="shared" ref="M104:M130" si="24">IF(L104&lt;&gt;0,+H104-L104,0)</f>
        <v>0</v>
      </c>
      <c r="N104" s="525"/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 ht="12.5">
      <c r="B105" s="195" t="str">
        <f t="shared" si="17"/>
        <v/>
      </c>
      <c r="C105" s="507">
        <f>IF(D93="","-",+C104+1)</f>
        <v>2020</v>
      </c>
      <c r="D105" s="374">
        <f>IF(F104+SUM(E$99:E104)=D$92,F104,D$92-SUM(E$99:E104))</f>
        <v>4296659.0686600218</v>
      </c>
      <c r="E105" s="522">
        <f t="shared" si="19"/>
        <v>113163.44186046511</v>
      </c>
      <c r="F105" s="523">
        <f t="shared" si="20"/>
        <v>4183495.6267995564</v>
      </c>
      <c r="G105" s="523">
        <f t="shared" si="21"/>
        <v>4240077.3477297891</v>
      </c>
      <c r="H105" s="526">
        <f t="shared" si="22"/>
        <v>567023.63854207704</v>
      </c>
      <c r="I105" s="577">
        <f t="shared" si="23"/>
        <v>567023.63854207704</v>
      </c>
      <c r="J105" s="514">
        <f t="shared" si="18"/>
        <v>0</v>
      </c>
      <c r="K105" s="514"/>
      <c r="L105" s="525"/>
      <c r="M105" s="514">
        <f t="shared" si="24"/>
        <v>0</v>
      </c>
      <c r="N105" s="525"/>
      <c r="O105" s="514">
        <f t="shared" si="25"/>
        <v>0</v>
      </c>
      <c r="P105" s="514">
        <f t="shared" si="26"/>
        <v>0</v>
      </c>
    </row>
    <row r="106" spans="1:16" ht="12.5">
      <c r="B106" s="195" t="str">
        <f t="shared" si="17"/>
        <v/>
      </c>
      <c r="C106" s="507">
        <f>IF(D93="","-",+C105+1)</f>
        <v>2021</v>
      </c>
      <c r="D106" s="374">
        <f>IF(F105+SUM(E$99:E105)=D$92,F105,D$92-SUM(E$99:E105))</f>
        <v>4183495.6267995564</v>
      </c>
      <c r="E106" s="522">
        <f t="shared" si="19"/>
        <v>113163.44186046511</v>
      </c>
      <c r="F106" s="523">
        <f t="shared" si="20"/>
        <v>4070332.1849390911</v>
      </c>
      <c r="G106" s="523">
        <f t="shared" si="21"/>
        <v>4126913.9058693238</v>
      </c>
      <c r="H106" s="526">
        <f t="shared" si="22"/>
        <v>554910.56187675206</v>
      </c>
      <c r="I106" s="577">
        <f t="shared" si="23"/>
        <v>554910.56187675206</v>
      </c>
      <c r="J106" s="514">
        <f t="shared" si="18"/>
        <v>0</v>
      </c>
      <c r="K106" s="514"/>
      <c r="L106" s="525"/>
      <c r="M106" s="514">
        <f t="shared" si="24"/>
        <v>0</v>
      </c>
      <c r="N106" s="525"/>
      <c r="O106" s="514">
        <f t="shared" si="25"/>
        <v>0</v>
      </c>
      <c r="P106" s="514">
        <f t="shared" si="26"/>
        <v>0</v>
      </c>
    </row>
    <row r="107" spans="1:16" ht="12.5">
      <c r="B107" s="195" t="str">
        <f t="shared" si="17"/>
        <v/>
      </c>
      <c r="C107" s="507">
        <f>IF(D93="","-",+C106+1)</f>
        <v>2022</v>
      </c>
      <c r="D107" s="374">
        <f>IF(F106+SUM(E$99:E106)=D$92,F106,D$92-SUM(E$99:E106))</f>
        <v>4070332.1849390911</v>
      </c>
      <c r="E107" s="522">
        <f t="shared" si="19"/>
        <v>113163.44186046511</v>
      </c>
      <c r="F107" s="523">
        <f t="shared" si="20"/>
        <v>3957168.7430786258</v>
      </c>
      <c r="G107" s="523">
        <f t="shared" si="21"/>
        <v>4013750.4640088584</v>
      </c>
      <c r="H107" s="526">
        <f t="shared" si="22"/>
        <v>542797.48521142697</v>
      </c>
      <c r="I107" s="577">
        <f t="shared" si="23"/>
        <v>542797.48521142697</v>
      </c>
      <c r="J107" s="514">
        <f t="shared" si="18"/>
        <v>0</v>
      </c>
      <c r="K107" s="514"/>
      <c r="L107" s="525"/>
      <c r="M107" s="514">
        <f t="shared" si="24"/>
        <v>0</v>
      </c>
      <c r="N107" s="525"/>
      <c r="O107" s="514">
        <f t="shared" si="25"/>
        <v>0</v>
      </c>
      <c r="P107" s="514">
        <f t="shared" si="26"/>
        <v>0</v>
      </c>
    </row>
    <row r="108" spans="1:16" ht="12.5">
      <c r="B108" s="195" t="str">
        <f t="shared" si="17"/>
        <v/>
      </c>
      <c r="C108" s="507">
        <f>IF(D93="","-",+C107+1)</f>
        <v>2023</v>
      </c>
      <c r="D108" s="374">
        <f>IF(F107+SUM(E$99:E107)=D$92,F107,D$92-SUM(E$99:E107))</f>
        <v>3957168.7430786258</v>
      </c>
      <c r="E108" s="522">
        <f t="shared" si="19"/>
        <v>113163.44186046511</v>
      </c>
      <c r="F108" s="523">
        <f t="shared" si="20"/>
        <v>3844005.3012181604</v>
      </c>
      <c r="G108" s="523">
        <f t="shared" si="21"/>
        <v>3900587.0221483931</v>
      </c>
      <c r="H108" s="526">
        <f t="shared" si="22"/>
        <v>530684.408546102</v>
      </c>
      <c r="I108" s="577">
        <f t="shared" si="23"/>
        <v>530684.408546102</v>
      </c>
      <c r="J108" s="514">
        <f t="shared" si="18"/>
        <v>0</v>
      </c>
      <c r="K108" s="514"/>
      <c r="L108" s="525"/>
      <c r="M108" s="514">
        <f t="shared" si="24"/>
        <v>0</v>
      </c>
      <c r="N108" s="525"/>
      <c r="O108" s="514">
        <f t="shared" si="25"/>
        <v>0</v>
      </c>
      <c r="P108" s="514">
        <f t="shared" si="26"/>
        <v>0</v>
      </c>
    </row>
    <row r="109" spans="1:16" ht="12.5">
      <c r="B109" s="195" t="str">
        <f t="shared" si="17"/>
        <v/>
      </c>
      <c r="C109" s="507">
        <f>IF(D93="","-",+C108+1)</f>
        <v>2024</v>
      </c>
      <c r="D109" s="374">
        <f>IF(F108+SUM(E$99:E108)=D$92,F108,D$92-SUM(E$99:E108))</f>
        <v>3844005.3012181604</v>
      </c>
      <c r="E109" s="522">
        <f t="shared" si="19"/>
        <v>113163.44186046511</v>
      </c>
      <c r="F109" s="523">
        <f t="shared" si="20"/>
        <v>3730841.8593576951</v>
      </c>
      <c r="G109" s="523">
        <f t="shared" si="21"/>
        <v>3787423.5802879278</v>
      </c>
      <c r="H109" s="526">
        <f t="shared" si="22"/>
        <v>518571.33188077691</v>
      </c>
      <c r="I109" s="577">
        <f t="shared" si="23"/>
        <v>518571.33188077691</v>
      </c>
      <c r="J109" s="514">
        <f t="shared" si="18"/>
        <v>0</v>
      </c>
      <c r="K109" s="514"/>
      <c r="L109" s="525"/>
      <c r="M109" s="514">
        <f t="shared" si="24"/>
        <v>0</v>
      </c>
      <c r="N109" s="525"/>
      <c r="O109" s="514">
        <f t="shared" si="25"/>
        <v>0</v>
      </c>
      <c r="P109" s="514">
        <f t="shared" si="26"/>
        <v>0</v>
      </c>
    </row>
    <row r="110" spans="1:16" ht="12.5">
      <c r="B110" s="195" t="str">
        <f t="shared" si="17"/>
        <v/>
      </c>
      <c r="C110" s="507">
        <f>IF(D93="","-",+C109+1)</f>
        <v>2025</v>
      </c>
      <c r="D110" s="374">
        <f>IF(F109+SUM(E$99:E109)=D$92,F109,D$92-SUM(E$99:E109))</f>
        <v>3730841.8593576951</v>
      </c>
      <c r="E110" s="522">
        <f t="shared" si="19"/>
        <v>113163.44186046511</v>
      </c>
      <c r="F110" s="523">
        <f t="shared" si="20"/>
        <v>3617678.4174972298</v>
      </c>
      <c r="G110" s="523">
        <f t="shared" si="21"/>
        <v>3674260.1384274624</v>
      </c>
      <c r="H110" s="526">
        <f t="shared" si="22"/>
        <v>506458.25521545188</v>
      </c>
      <c r="I110" s="577">
        <f t="shared" si="23"/>
        <v>506458.25521545188</v>
      </c>
      <c r="J110" s="514">
        <f t="shared" si="18"/>
        <v>0</v>
      </c>
      <c r="K110" s="514"/>
      <c r="L110" s="525"/>
      <c r="M110" s="514">
        <f t="shared" si="24"/>
        <v>0</v>
      </c>
      <c r="N110" s="525"/>
      <c r="O110" s="514">
        <f t="shared" si="25"/>
        <v>0</v>
      </c>
      <c r="P110" s="514">
        <f t="shared" si="26"/>
        <v>0</v>
      </c>
    </row>
    <row r="111" spans="1:16" ht="12.5">
      <c r="B111" s="195" t="str">
        <f t="shared" si="17"/>
        <v/>
      </c>
      <c r="C111" s="507">
        <f>IF(D93="","-",+C110+1)</f>
        <v>2026</v>
      </c>
      <c r="D111" s="374">
        <f>IF(F110+SUM(E$99:E110)=D$92,F110,D$92-SUM(E$99:E110))</f>
        <v>3617678.4174972298</v>
      </c>
      <c r="E111" s="522">
        <f t="shared" si="19"/>
        <v>113163.44186046511</v>
      </c>
      <c r="F111" s="523">
        <f t="shared" si="20"/>
        <v>3504514.9756367644</v>
      </c>
      <c r="G111" s="523">
        <f t="shared" si="21"/>
        <v>3561096.6965669971</v>
      </c>
      <c r="H111" s="526">
        <f t="shared" si="22"/>
        <v>494345.17855012685</v>
      </c>
      <c r="I111" s="577">
        <f t="shared" si="23"/>
        <v>494345.17855012685</v>
      </c>
      <c r="J111" s="514">
        <f t="shared" si="18"/>
        <v>0</v>
      </c>
      <c r="K111" s="514"/>
      <c r="L111" s="525"/>
      <c r="M111" s="514">
        <f t="shared" si="24"/>
        <v>0</v>
      </c>
      <c r="N111" s="525"/>
      <c r="O111" s="514">
        <f t="shared" si="25"/>
        <v>0</v>
      </c>
      <c r="P111" s="514">
        <f t="shared" si="26"/>
        <v>0</v>
      </c>
    </row>
    <row r="112" spans="1:16" ht="12.5">
      <c r="B112" s="195" t="str">
        <f t="shared" si="17"/>
        <v/>
      </c>
      <c r="C112" s="507">
        <f>IF(D93="","-",+C111+1)</f>
        <v>2027</v>
      </c>
      <c r="D112" s="374">
        <f>IF(F111+SUM(E$99:E111)=D$92,F111,D$92-SUM(E$99:E111))</f>
        <v>3504514.9756367644</v>
      </c>
      <c r="E112" s="522">
        <f t="shared" si="19"/>
        <v>113163.44186046511</v>
      </c>
      <c r="F112" s="523">
        <f t="shared" si="20"/>
        <v>3391351.5337762991</v>
      </c>
      <c r="G112" s="523">
        <f t="shared" si="21"/>
        <v>3447933.2547065318</v>
      </c>
      <c r="H112" s="526">
        <f t="shared" si="22"/>
        <v>482232.10188480181</v>
      </c>
      <c r="I112" s="577">
        <f t="shared" si="23"/>
        <v>482232.10188480181</v>
      </c>
      <c r="J112" s="514">
        <f t="shared" si="18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</row>
    <row r="113" spans="2:16" ht="12.5">
      <c r="B113" s="195" t="str">
        <f t="shared" si="17"/>
        <v/>
      </c>
      <c r="C113" s="507">
        <f>IF(D93="","-",+C112+1)</f>
        <v>2028</v>
      </c>
      <c r="D113" s="374">
        <f>IF(F112+SUM(E$99:E112)=D$92,F112,D$92-SUM(E$99:E112))</f>
        <v>3391351.5337762991</v>
      </c>
      <c r="E113" s="522">
        <f t="shared" si="19"/>
        <v>113163.44186046511</v>
      </c>
      <c r="F113" s="523">
        <f t="shared" si="20"/>
        <v>3278188.0919158338</v>
      </c>
      <c r="G113" s="523">
        <f t="shared" si="21"/>
        <v>3334769.8128460664</v>
      </c>
      <c r="H113" s="526">
        <f t="shared" si="22"/>
        <v>470119.02521947678</v>
      </c>
      <c r="I113" s="577">
        <f t="shared" si="23"/>
        <v>470119.02521947678</v>
      </c>
      <c r="J113" s="514">
        <f t="shared" si="18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</row>
    <row r="114" spans="2:16" ht="12.5">
      <c r="B114" s="195" t="str">
        <f t="shared" si="17"/>
        <v/>
      </c>
      <c r="C114" s="507">
        <f>IF(D93="","-",+C113+1)</f>
        <v>2029</v>
      </c>
      <c r="D114" s="374">
        <f>IF(F113+SUM(E$99:E113)=D$92,F113,D$92-SUM(E$99:E113))</f>
        <v>3278188.0919158338</v>
      </c>
      <c r="E114" s="522">
        <f t="shared" si="19"/>
        <v>113163.44186046511</v>
      </c>
      <c r="F114" s="523">
        <f t="shared" si="20"/>
        <v>3165024.6500553684</v>
      </c>
      <c r="G114" s="523">
        <f t="shared" si="21"/>
        <v>3221606.3709856011</v>
      </c>
      <c r="H114" s="526">
        <f t="shared" si="22"/>
        <v>458005.94855415175</v>
      </c>
      <c r="I114" s="577">
        <f t="shared" si="23"/>
        <v>458005.94855415175</v>
      </c>
      <c r="J114" s="514">
        <f t="shared" si="18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</row>
    <row r="115" spans="2:16" ht="12.5">
      <c r="B115" s="195" t="str">
        <f t="shared" si="17"/>
        <v/>
      </c>
      <c r="C115" s="507">
        <f>IF(D93="","-",+C114+1)</f>
        <v>2030</v>
      </c>
      <c r="D115" s="374">
        <f>IF(F114+SUM(E$99:E114)=D$92,F114,D$92-SUM(E$99:E114))</f>
        <v>3165024.6500553684</v>
      </c>
      <c r="E115" s="522">
        <f t="shared" si="19"/>
        <v>113163.44186046511</v>
      </c>
      <c r="F115" s="523">
        <f t="shared" si="20"/>
        <v>3051861.2081949031</v>
      </c>
      <c r="G115" s="523">
        <f t="shared" si="21"/>
        <v>3108442.9291251358</v>
      </c>
      <c r="H115" s="526">
        <f t="shared" si="22"/>
        <v>445892.87188882672</v>
      </c>
      <c r="I115" s="577">
        <f t="shared" si="23"/>
        <v>445892.87188882672</v>
      </c>
      <c r="J115" s="514">
        <f t="shared" si="18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</row>
    <row r="116" spans="2:16" ht="12.5">
      <c r="B116" s="195" t="str">
        <f t="shared" si="17"/>
        <v/>
      </c>
      <c r="C116" s="507">
        <f>IF(D93="","-",+C115+1)</f>
        <v>2031</v>
      </c>
      <c r="D116" s="374">
        <f>IF(F115+SUM(E$99:E115)=D$92,F115,D$92-SUM(E$99:E115))</f>
        <v>3051861.2081949031</v>
      </c>
      <c r="E116" s="522">
        <f t="shared" si="19"/>
        <v>113163.44186046511</v>
      </c>
      <c r="F116" s="523">
        <f t="shared" si="20"/>
        <v>2938697.7663344378</v>
      </c>
      <c r="G116" s="523">
        <f t="shared" si="21"/>
        <v>2995279.4872646704</v>
      </c>
      <c r="H116" s="526">
        <f t="shared" si="22"/>
        <v>433779.79522350169</v>
      </c>
      <c r="I116" s="577">
        <f t="shared" si="23"/>
        <v>433779.79522350169</v>
      </c>
      <c r="J116" s="514">
        <f t="shared" si="18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</row>
    <row r="117" spans="2:16" ht="12.5">
      <c r="B117" s="195" t="str">
        <f t="shared" si="17"/>
        <v/>
      </c>
      <c r="C117" s="507">
        <f>IF(D93="","-",+C116+1)</f>
        <v>2032</v>
      </c>
      <c r="D117" s="374">
        <f>IF(F116+SUM(E$99:E116)=D$92,F116,D$92-SUM(E$99:E116))</f>
        <v>2938697.7663344378</v>
      </c>
      <c r="E117" s="522">
        <f t="shared" si="19"/>
        <v>113163.44186046511</v>
      </c>
      <c r="F117" s="523">
        <f t="shared" si="20"/>
        <v>2825534.3244739724</v>
      </c>
      <c r="G117" s="523">
        <f t="shared" si="21"/>
        <v>2882116.0454042051</v>
      </c>
      <c r="H117" s="526">
        <f t="shared" si="22"/>
        <v>421666.71855817665</v>
      </c>
      <c r="I117" s="577">
        <f t="shared" si="23"/>
        <v>421666.71855817665</v>
      </c>
      <c r="J117" s="514">
        <f t="shared" si="18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</row>
    <row r="118" spans="2:16" ht="12.5">
      <c r="B118" s="195" t="str">
        <f t="shared" si="17"/>
        <v/>
      </c>
      <c r="C118" s="507">
        <f>IF(D93="","-",+C117+1)</f>
        <v>2033</v>
      </c>
      <c r="D118" s="374">
        <f>IF(F117+SUM(E$99:E117)=D$92,F117,D$92-SUM(E$99:E117))</f>
        <v>2825534.3244739724</v>
      </c>
      <c r="E118" s="522">
        <f t="shared" si="19"/>
        <v>113163.44186046511</v>
      </c>
      <c r="F118" s="523">
        <f t="shared" si="20"/>
        <v>2712370.8826135071</v>
      </c>
      <c r="G118" s="523">
        <f t="shared" si="21"/>
        <v>2768952.6035437398</v>
      </c>
      <c r="H118" s="526">
        <f t="shared" si="22"/>
        <v>409553.64189285162</v>
      </c>
      <c r="I118" s="577">
        <f t="shared" si="23"/>
        <v>409553.64189285162</v>
      </c>
      <c r="J118" s="514">
        <f t="shared" si="18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</row>
    <row r="119" spans="2:16" ht="12.5">
      <c r="B119" s="195" t="str">
        <f t="shared" si="17"/>
        <v/>
      </c>
      <c r="C119" s="507">
        <f>IF(D93="","-",+C118+1)</f>
        <v>2034</v>
      </c>
      <c r="D119" s="374">
        <f>IF(F118+SUM(E$99:E118)=D$92,F118,D$92-SUM(E$99:E118))</f>
        <v>2712370.8826135071</v>
      </c>
      <c r="E119" s="522">
        <f t="shared" si="19"/>
        <v>113163.44186046511</v>
      </c>
      <c r="F119" s="523">
        <f t="shared" si="20"/>
        <v>2599207.4407530418</v>
      </c>
      <c r="G119" s="523">
        <f t="shared" si="21"/>
        <v>2655789.1616832744</v>
      </c>
      <c r="H119" s="526">
        <f t="shared" si="22"/>
        <v>397440.56522752659</v>
      </c>
      <c r="I119" s="577">
        <f t="shared" si="23"/>
        <v>397440.56522752659</v>
      </c>
      <c r="J119" s="514">
        <f t="shared" si="18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</row>
    <row r="120" spans="2:16" ht="12.5">
      <c r="B120" s="195" t="str">
        <f t="shared" si="17"/>
        <v/>
      </c>
      <c r="C120" s="507">
        <f>IF(D93="","-",+C119+1)</f>
        <v>2035</v>
      </c>
      <c r="D120" s="374">
        <f>IF(F119+SUM(E$99:E119)=D$92,F119,D$92-SUM(E$99:E119))</f>
        <v>2599207.4407530418</v>
      </c>
      <c r="E120" s="522">
        <f t="shared" si="19"/>
        <v>113163.44186046511</v>
      </c>
      <c r="F120" s="523">
        <f t="shared" si="20"/>
        <v>2486043.9988925764</v>
      </c>
      <c r="G120" s="523">
        <f t="shared" si="21"/>
        <v>2542625.7198228091</v>
      </c>
      <c r="H120" s="526">
        <f t="shared" si="22"/>
        <v>385327.48856220156</v>
      </c>
      <c r="I120" s="577">
        <f t="shared" si="23"/>
        <v>385327.48856220156</v>
      </c>
      <c r="J120" s="514">
        <f t="shared" si="18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</row>
    <row r="121" spans="2:16" ht="12.5">
      <c r="B121" s="195" t="str">
        <f t="shared" si="17"/>
        <v/>
      </c>
      <c r="C121" s="507">
        <f>IF(D93="","-",+C120+1)</f>
        <v>2036</v>
      </c>
      <c r="D121" s="374">
        <f>IF(F120+SUM(E$99:E120)=D$92,F120,D$92-SUM(E$99:E120))</f>
        <v>2486043.9988925764</v>
      </c>
      <c r="E121" s="522">
        <f t="shared" si="19"/>
        <v>113163.44186046511</v>
      </c>
      <c r="F121" s="523">
        <f t="shared" si="20"/>
        <v>2372880.5570321111</v>
      </c>
      <c r="G121" s="523">
        <f t="shared" si="21"/>
        <v>2429462.2779623438</v>
      </c>
      <c r="H121" s="526">
        <f t="shared" si="22"/>
        <v>373214.41189687653</v>
      </c>
      <c r="I121" s="577">
        <f t="shared" si="23"/>
        <v>373214.41189687653</v>
      </c>
      <c r="J121" s="514">
        <f t="shared" si="18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</row>
    <row r="122" spans="2:16" ht="12.5">
      <c r="B122" s="195" t="str">
        <f t="shared" si="17"/>
        <v/>
      </c>
      <c r="C122" s="507">
        <f>IF(D93="","-",+C121+1)</f>
        <v>2037</v>
      </c>
      <c r="D122" s="374">
        <f>IF(F121+SUM(E$99:E121)=D$92,F121,D$92-SUM(E$99:E121))</f>
        <v>2372880.5570321111</v>
      </c>
      <c r="E122" s="522">
        <f t="shared" si="19"/>
        <v>113163.44186046511</v>
      </c>
      <c r="F122" s="523">
        <f t="shared" si="20"/>
        <v>2259717.1151716458</v>
      </c>
      <c r="G122" s="523">
        <f t="shared" si="21"/>
        <v>2316298.8361018784</v>
      </c>
      <c r="H122" s="526">
        <f t="shared" si="22"/>
        <v>361101.33523155149</v>
      </c>
      <c r="I122" s="577">
        <f t="shared" si="23"/>
        <v>361101.33523155149</v>
      </c>
      <c r="J122" s="514">
        <f t="shared" si="18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</row>
    <row r="123" spans="2:16" ht="12.5">
      <c r="B123" s="195" t="str">
        <f t="shared" si="17"/>
        <v/>
      </c>
      <c r="C123" s="507">
        <f>IF(D93="","-",+C122+1)</f>
        <v>2038</v>
      </c>
      <c r="D123" s="374">
        <f>IF(F122+SUM(E$99:E122)=D$92,F122,D$92-SUM(E$99:E122))</f>
        <v>2259717.1151716458</v>
      </c>
      <c r="E123" s="522">
        <f t="shared" si="19"/>
        <v>113163.44186046511</v>
      </c>
      <c r="F123" s="523">
        <f t="shared" si="20"/>
        <v>2146553.6733111804</v>
      </c>
      <c r="G123" s="523">
        <f t="shared" si="21"/>
        <v>2203135.3942414131</v>
      </c>
      <c r="H123" s="526">
        <f t="shared" si="22"/>
        <v>348988.25856622646</v>
      </c>
      <c r="I123" s="577">
        <f t="shared" si="23"/>
        <v>348988.25856622646</v>
      </c>
      <c r="J123" s="514">
        <f t="shared" si="18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</row>
    <row r="124" spans="2:16" ht="12.5">
      <c r="B124" s="195" t="str">
        <f t="shared" si="17"/>
        <v/>
      </c>
      <c r="C124" s="507">
        <f>IF(D93="","-",+C123+1)</f>
        <v>2039</v>
      </c>
      <c r="D124" s="374">
        <f>IF(F123+SUM(E$99:E123)=D$92,F123,D$92-SUM(E$99:E123))</f>
        <v>2146553.6733111804</v>
      </c>
      <c r="E124" s="522">
        <f t="shared" si="19"/>
        <v>113163.44186046511</v>
      </c>
      <c r="F124" s="523">
        <f t="shared" si="20"/>
        <v>2033390.2314507153</v>
      </c>
      <c r="G124" s="523">
        <f t="shared" si="21"/>
        <v>2089971.9523809478</v>
      </c>
      <c r="H124" s="526">
        <f t="shared" si="22"/>
        <v>336875.18190090149</v>
      </c>
      <c r="I124" s="577">
        <f t="shared" si="23"/>
        <v>336875.18190090149</v>
      </c>
      <c r="J124" s="514">
        <f t="shared" si="18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</row>
    <row r="125" spans="2:16" ht="12.5">
      <c r="B125" s="195" t="str">
        <f t="shared" si="17"/>
        <v/>
      </c>
      <c r="C125" s="507">
        <f>IF(D93="","-",+C124+1)</f>
        <v>2040</v>
      </c>
      <c r="D125" s="374">
        <f>IF(F124+SUM(E$99:E124)=D$92,F124,D$92-SUM(E$99:E124))</f>
        <v>2033390.2314507153</v>
      </c>
      <c r="E125" s="522">
        <f t="shared" si="19"/>
        <v>113163.44186046511</v>
      </c>
      <c r="F125" s="523">
        <f t="shared" si="20"/>
        <v>1920226.7895902502</v>
      </c>
      <c r="G125" s="523">
        <f t="shared" si="21"/>
        <v>1976808.5105204829</v>
      </c>
      <c r="H125" s="526">
        <f t="shared" si="22"/>
        <v>324762.10523557646</v>
      </c>
      <c r="I125" s="577">
        <f t="shared" si="23"/>
        <v>324762.10523557646</v>
      </c>
      <c r="J125" s="514">
        <f t="shared" si="18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</row>
    <row r="126" spans="2:16" ht="12.5">
      <c r="B126" s="195" t="str">
        <f t="shared" si="17"/>
        <v/>
      </c>
      <c r="C126" s="507">
        <f>IF(D93="","-",+C125+1)</f>
        <v>2041</v>
      </c>
      <c r="D126" s="374">
        <f>IF(F125+SUM(E$99:E125)=D$92,F125,D$92-SUM(E$99:E125))</f>
        <v>1920226.7895902502</v>
      </c>
      <c r="E126" s="522">
        <f t="shared" si="19"/>
        <v>113163.44186046511</v>
      </c>
      <c r="F126" s="523">
        <f t="shared" si="20"/>
        <v>1807063.3477297851</v>
      </c>
      <c r="G126" s="523">
        <f t="shared" si="21"/>
        <v>1863645.0686600176</v>
      </c>
      <c r="H126" s="526">
        <f t="shared" si="22"/>
        <v>312649.02857025142</v>
      </c>
      <c r="I126" s="577">
        <f t="shared" si="23"/>
        <v>312649.02857025142</v>
      </c>
      <c r="J126" s="514">
        <f t="shared" si="18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</row>
    <row r="127" spans="2:16" ht="12.5">
      <c r="B127" s="195" t="str">
        <f t="shared" si="17"/>
        <v/>
      </c>
      <c r="C127" s="507">
        <f>IF(D93="","-",+C126+1)</f>
        <v>2042</v>
      </c>
      <c r="D127" s="374">
        <f>IF(F126+SUM(E$99:E126)=D$92,F126,D$92-SUM(E$99:E126))</f>
        <v>1807063.3477297851</v>
      </c>
      <c r="E127" s="522">
        <f t="shared" si="19"/>
        <v>113163.44186046511</v>
      </c>
      <c r="F127" s="523">
        <f t="shared" si="20"/>
        <v>1693899.90586932</v>
      </c>
      <c r="G127" s="523">
        <f t="shared" si="21"/>
        <v>1750481.6267995527</v>
      </c>
      <c r="H127" s="526">
        <f t="shared" si="22"/>
        <v>300535.95190492645</v>
      </c>
      <c r="I127" s="577">
        <f t="shared" si="23"/>
        <v>300535.95190492645</v>
      </c>
      <c r="J127" s="514">
        <f t="shared" si="18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</row>
    <row r="128" spans="2:16" ht="12.5">
      <c r="B128" s="195" t="str">
        <f t="shared" si="17"/>
        <v/>
      </c>
      <c r="C128" s="507">
        <f>IF(D93="","-",+C127+1)</f>
        <v>2043</v>
      </c>
      <c r="D128" s="374">
        <f>IF(F127+SUM(E$99:E127)=D$92,F127,D$92-SUM(E$99:E127))</f>
        <v>1693899.90586932</v>
      </c>
      <c r="E128" s="522">
        <f t="shared" si="19"/>
        <v>113163.44186046511</v>
      </c>
      <c r="F128" s="523">
        <f t="shared" si="20"/>
        <v>1580736.4640088549</v>
      </c>
      <c r="G128" s="523">
        <f t="shared" si="21"/>
        <v>1637318.1849390874</v>
      </c>
      <c r="H128" s="526">
        <f t="shared" si="22"/>
        <v>288422.87523960142</v>
      </c>
      <c r="I128" s="577">
        <f t="shared" si="23"/>
        <v>288422.87523960142</v>
      </c>
      <c r="J128" s="514">
        <f t="shared" si="18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</row>
    <row r="129" spans="2:16" ht="12.5">
      <c r="B129" s="195" t="str">
        <f t="shared" si="17"/>
        <v/>
      </c>
      <c r="C129" s="507">
        <f>IF(D93="","-",+C128+1)</f>
        <v>2044</v>
      </c>
      <c r="D129" s="374">
        <f>IF(F128+SUM(E$99:E128)=D$92,F128,D$92-SUM(E$99:E128))</f>
        <v>1580736.4640088549</v>
      </c>
      <c r="E129" s="522">
        <f t="shared" si="19"/>
        <v>113163.44186046511</v>
      </c>
      <c r="F129" s="523">
        <f t="shared" si="20"/>
        <v>1467573.0221483898</v>
      </c>
      <c r="G129" s="523">
        <f t="shared" si="21"/>
        <v>1524154.7430786225</v>
      </c>
      <c r="H129" s="526">
        <f t="shared" si="22"/>
        <v>276309.79857427644</v>
      </c>
      <c r="I129" s="577">
        <f t="shared" si="23"/>
        <v>276309.79857427644</v>
      </c>
      <c r="J129" s="514">
        <f t="shared" si="18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</row>
    <row r="130" spans="2:16" ht="12.5">
      <c r="B130" s="195" t="str">
        <f t="shared" si="17"/>
        <v/>
      </c>
      <c r="C130" s="507">
        <f>IF(D93="","-",+C129+1)</f>
        <v>2045</v>
      </c>
      <c r="D130" s="374">
        <f>IF(F129+SUM(E$99:E129)=D$92,F129,D$92-SUM(E$99:E129))</f>
        <v>1467573.0221483898</v>
      </c>
      <c r="E130" s="522">
        <f t="shared" si="19"/>
        <v>113163.44186046511</v>
      </c>
      <c r="F130" s="523">
        <f t="shared" si="20"/>
        <v>1354409.5802879247</v>
      </c>
      <c r="G130" s="523">
        <f t="shared" si="21"/>
        <v>1410991.3012181572</v>
      </c>
      <c r="H130" s="526">
        <f t="shared" si="22"/>
        <v>264196.72190895141</v>
      </c>
      <c r="I130" s="577">
        <f t="shared" si="23"/>
        <v>264196.72190895141</v>
      </c>
      <c r="J130" s="514">
        <f t="shared" si="18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</row>
    <row r="131" spans="2:16" ht="12.5">
      <c r="B131" s="195" t="str">
        <f t="shared" si="17"/>
        <v/>
      </c>
      <c r="C131" s="507">
        <f>IF(D93="","-",+C130+1)</f>
        <v>2046</v>
      </c>
      <c r="D131" s="374">
        <f>IF(F130+SUM(E$99:E130)=D$92,F130,D$92-SUM(E$99:E130))</f>
        <v>1354409.5802879247</v>
      </c>
      <c r="E131" s="522">
        <f t="shared" si="19"/>
        <v>113163.44186046511</v>
      </c>
      <c r="F131" s="523">
        <f t="shared" si="20"/>
        <v>1241246.1384274596</v>
      </c>
      <c r="G131" s="523">
        <f t="shared" si="21"/>
        <v>1297827.8593576923</v>
      </c>
      <c r="H131" s="526">
        <f t="shared" si="22"/>
        <v>252083.64524362644</v>
      </c>
      <c r="I131" s="577">
        <f t="shared" si="23"/>
        <v>252083.64524362644</v>
      </c>
      <c r="J131" s="514">
        <f t="shared" si="18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7"/>
        <v/>
      </c>
      <c r="C132" s="507">
        <f>IF(D93="","-",+C131+1)</f>
        <v>2047</v>
      </c>
      <c r="D132" s="374">
        <f>IF(F131+SUM(E$99:E131)=D$92,F131,D$92-SUM(E$99:E131))</f>
        <v>1241246.1384274596</v>
      </c>
      <c r="E132" s="522">
        <f t="shared" si="19"/>
        <v>113163.44186046511</v>
      </c>
      <c r="F132" s="523">
        <f t="shared" si="20"/>
        <v>1128082.6965669945</v>
      </c>
      <c r="G132" s="523">
        <f t="shared" si="21"/>
        <v>1184664.417497227</v>
      </c>
      <c r="H132" s="526">
        <f t="shared" si="22"/>
        <v>239970.56857830141</v>
      </c>
      <c r="I132" s="577">
        <f t="shared" si="23"/>
        <v>239970.56857830141</v>
      </c>
      <c r="J132" s="514">
        <f t="shared" si="18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7"/>
        <v/>
      </c>
      <c r="C133" s="507">
        <f>IF(D93="","-",+C132+1)</f>
        <v>2048</v>
      </c>
      <c r="D133" s="374">
        <f>IF(F132+SUM(E$99:E132)=D$92,F132,D$92-SUM(E$99:E132))</f>
        <v>1128082.6965669945</v>
      </c>
      <c r="E133" s="522">
        <f t="shared" si="19"/>
        <v>113163.44186046511</v>
      </c>
      <c r="F133" s="523">
        <f t="shared" si="20"/>
        <v>1014919.2547065294</v>
      </c>
      <c r="G133" s="523">
        <f t="shared" si="21"/>
        <v>1071500.9756367621</v>
      </c>
      <c r="H133" s="526">
        <f t="shared" si="22"/>
        <v>227857.49191297643</v>
      </c>
      <c r="I133" s="577">
        <f t="shared" si="23"/>
        <v>227857.49191297643</v>
      </c>
      <c r="J133" s="514">
        <f t="shared" si="18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7"/>
        <v/>
      </c>
      <c r="C134" s="507">
        <f>IF(D93="","-",+C133+1)</f>
        <v>2049</v>
      </c>
      <c r="D134" s="374">
        <f>IF(F133+SUM(E$99:E133)=D$92,F133,D$92-SUM(E$99:E133))</f>
        <v>1014919.2547065294</v>
      </c>
      <c r="E134" s="522">
        <f t="shared" si="19"/>
        <v>113163.44186046511</v>
      </c>
      <c r="F134" s="523">
        <f t="shared" si="20"/>
        <v>901755.81284606433</v>
      </c>
      <c r="G134" s="523">
        <f t="shared" si="21"/>
        <v>958337.53377629688</v>
      </c>
      <c r="H134" s="526">
        <f t="shared" si="22"/>
        <v>215744.41524765143</v>
      </c>
      <c r="I134" s="577">
        <f t="shared" si="23"/>
        <v>215744.41524765143</v>
      </c>
      <c r="J134" s="514">
        <f t="shared" si="18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7"/>
        <v/>
      </c>
      <c r="C135" s="507">
        <f>IF(D93="","-",+C134+1)</f>
        <v>2050</v>
      </c>
      <c r="D135" s="374">
        <f>IF(F134+SUM(E$99:E134)=D$92,F134,D$92-SUM(E$99:E134))</f>
        <v>901755.81284606433</v>
      </c>
      <c r="E135" s="522">
        <f t="shared" si="19"/>
        <v>113163.44186046511</v>
      </c>
      <c r="F135" s="523">
        <f t="shared" si="20"/>
        <v>788592.37098559923</v>
      </c>
      <c r="G135" s="523">
        <f t="shared" si="21"/>
        <v>845174.09191583178</v>
      </c>
      <c r="H135" s="526">
        <f t="shared" si="22"/>
        <v>203631.33858232643</v>
      </c>
      <c r="I135" s="577">
        <f t="shared" si="23"/>
        <v>203631.33858232643</v>
      </c>
      <c r="J135" s="514">
        <f t="shared" si="18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7"/>
        <v/>
      </c>
      <c r="C136" s="507">
        <f>IF(D93="","-",+C135+1)</f>
        <v>2051</v>
      </c>
      <c r="D136" s="374">
        <f>IF(F135+SUM(E$99:E135)=D$92,F135,D$92-SUM(E$99:E135))</f>
        <v>788592.37098559923</v>
      </c>
      <c r="E136" s="522">
        <f t="shared" si="19"/>
        <v>113163.44186046511</v>
      </c>
      <c r="F136" s="523">
        <f t="shared" si="20"/>
        <v>675428.92912513413</v>
      </c>
      <c r="G136" s="523">
        <f t="shared" si="21"/>
        <v>732010.65005536668</v>
      </c>
      <c r="H136" s="526">
        <f t="shared" si="22"/>
        <v>191518.26191700139</v>
      </c>
      <c r="I136" s="577">
        <f t="shared" si="23"/>
        <v>191518.26191700139</v>
      </c>
      <c r="J136" s="514">
        <f t="shared" si="18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7"/>
        <v/>
      </c>
      <c r="C137" s="507">
        <f>IF(D93="","-",+C136+1)</f>
        <v>2052</v>
      </c>
      <c r="D137" s="374">
        <f>IF(F136+SUM(E$99:E136)=D$92,F136,D$92-SUM(E$99:E136))</f>
        <v>675428.92912513413</v>
      </c>
      <c r="E137" s="522">
        <f t="shared" si="19"/>
        <v>113163.44186046511</v>
      </c>
      <c r="F137" s="523">
        <f t="shared" si="20"/>
        <v>562265.48726466903</v>
      </c>
      <c r="G137" s="523">
        <f t="shared" si="21"/>
        <v>618847.20819490158</v>
      </c>
      <c r="H137" s="526">
        <f t="shared" si="22"/>
        <v>179405.18525167642</v>
      </c>
      <c r="I137" s="577">
        <f t="shared" si="23"/>
        <v>179405.18525167642</v>
      </c>
      <c r="J137" s="514">
        <f t="shared" si="18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7"/>
        <v/>
      </c>
      <c r="C138" s="507">
        <f>IF(D93="","-",+C137+1)</f>
        <v>2053</v>
      </c>
      <c r="D138" s="374">
        <f>IF(F137+SUM(E$99:E137)=D$92,F137,D$92-SUM(E$99:E137))</f>
        <v>562265.48726466903</v>
      </c>
      <c r="E138" s="522">
        <f t="shared" si="19"/>
        <v>113163.44186046511</v>
      </c>
      <c r="F138" s="523">
        <f t="shared" si="20"/>
        <v>449102.04540420393</v>
      </c>
      <c r="G138" s="523">
        <f t="shared" si="21"/>
        <v>505683.76633443648</v>
      </c>
      <c r="H138" s="526">
        <f t="shared" si="22"/>
        <v>167292.10858635139</v>
      </c>
      <c r="I138" s="577">
        <f t="shared" si="23"/>
        <v>167292.10858635139</v>
      </c>
      <c r="J138" s="514">
        <f t="shared" si="18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7"/>
        <v/>
      </c>
      <c r="C139" s="507">
        <f>IF(D93="","-",+C138+1)</f>
        <v>2054</v>
      </c>
      <c r="D139" s="374">
        <f>IF(F138+SUM(E$99:E138)=D$92,F138,D$92-SUM(E$99:E138))</f>
        <v>449102.04540420393</v>
      </c>
      <c r="E139" s="522">
        <f t="shared" si="19"/>
        <v>113163.44186046511</v>
      </c>
      <c r="F139" s="523">
        <f t="shared" si="20"/>
        <v>335938.60354373883</v>
      </c>
      <c r="G139" s="523">
        <f t="shared" si="21"/>
        <v>392520.32447397138</v>
      </c>
      <c r="H139" s="526">
        <f t="shared" si="22"/>
        <v>155179.03192102641</v>
      </c>
      <c r="I139" s="577">
        <f t="shared" si="23"/>
        <v>155179.03192102641</v>
      </c>
      <c r="J139" s="514">
        <f t="shared" si="18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7"/>
        <v/>
      </c>
      <c r="C140" s="507">
        <f>IF(D93="","-",+C139+1)</f>
        <v>2055</v>
      </c>
      <c r="D140" s="374">
        <f>IF(F139+SUM(E$99:E139)=D$92,F139,D$92-SUM(E$99:E139))</f>
        <v>335938.60354373883</v>
      </c>
      <c r="E140" s="522">
        <f t="shared" si="19"/>
        <v>113163.44186046511</v>
      </c>
      <c r="F140" s="523">
        <f t="shared" si="20"/>
        <v>222775.16168327373</v>
      </c>
      <c r="G140" s="523">
        <f t="shared" si="21"/>
        <v>279356.88261350628</v>
      </c>
      <c r="H140" s="526">
        <f t="shared" si="22"/>
        <v>143065.95525570138</v>
      </c>
      <c r="I140" s="577">
        <f t="shared" si="23"/>
        <v>143065.95525570138</v>
      </c>
      <c r="J140" s="514">
        <f t="shared" si="18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7"/>
        <v/>
      </c>
      <c r="C141" s="507">
        <f>IF(D93="","-",+C140+1)</f>
        <v>2056</v>
      </c>
      <c r="D141" s="374">
        <f>IF(F140+SUM(E$99:E140)=D$92,F140,D$92-SUM(E$99:E140))</f>
        <v>222775.16168327373</v>
      </c>
      <c r="E141" s="522">
        <f t="shared" si="19"/>
        <v>113163.44186046511</v>
      </c>
      <c r="F141" s="523">
        <f t="shared" si="20"/>
        <v>109611.71982280862</v>
      </c>
      <c r="G141" s="523">
        <f t="shared" si="21"/>
        <v>166193.44075304118</v>
      </c>
      <c r="H141" s="526">
        <f t="shared" si="22"/>
        <v>130952.87859037639</v>
      </c>
      <c r="I141" s="577">
        <f t="shared" si="23"/>
        <v>130952.87859037639</v>
      </c>
      <c r="J141" s="514">
        <f t="shared" si="18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7"/>
        <v/>
      </c>
      <c r="C142" s="507">
        <f>IF(D93="","-",+C141+1)</f>
        <v>2057</v>
      </c>
      <c r="D142" s="374">
        <f>IF(F141+SUM(E$99:E141)=D$92,F141,D$92-SUM(E$99:E141))</f>
        <v>109611.71982280862</v>
      </c>
      <c r="E142" s="522">
        <f t="shared" si="19"/>
        <v>109611.71982280862</v>
      </c>
      <c r="F142" s="523">
        <f t="shared" si="20"/>
        <v>0</v>
      </c>
      <c r="G142" s="523">
        <f t="shared" si="21"/>
        <v>54805.85991140431</v>
      </c>
      <c r="H142" s="526">
        <f t="shared" si="22"/>
        <v>115478.169021433</v>
      </c>
      <c r="I142" s="577">
        <f t="shared" si="23"/>
        <v>115478.169021433</v>
      </c>
      <c r="J142" s="514">
        <f t="shared" si="18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7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7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7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7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7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7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7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7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7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7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7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7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4866028</v>
      </c>
      <c r="F155" s="375"/>
      <c r="G155" s="375"/>
      <c r="H155" s="375">
        <f>SUM(H99:H154)</f>
        <v>16614952.653115666</v>
      </c>
      <c r="I155" s="375">
        <f>SUM(I99:I154)</f>
        <v>16614952.653115666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view="pageBreakPreview" zoomScale="72" zoomScaleNormal="100" zoomScaleSheetLayoutView="72" workbookViewId="0">
      <selection activeCell="D17" sqref="D17:H2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54296875" style="183" customWidth="1"/>
    <col min="10" max="10" width="18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594105.76321991044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594105.76321991044</v>
      </c>
      <c r="O6" s="269"/>
      <c r="P6" s="269"/>
    </row>
    <row r="7" spans="1:16" ht="13.5" thickBot="1">
      <c r="C7" s="467" t="s">
        <v>48</v>
      </c>
      <c r="D7" s="624" t="s">
        <v>314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313</v>
      </c>
      <c r="E9" s="637" t="s">
        <v>323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125933.19047619047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665602.65814268333</v>
      </c>
      <c r="H21" s="639">
        <v>665602.65814268333</v>
      </c>
      <c r="I21" s="511">
        <f t="shared" si="4"/>
        <v>0</v>
      </c>
      <c r="J21" s="511"/>
      <c r="K21" s="518">
        <f t="shared" si="0"/>
        <v>665602.65814268333</v>
      </c>
      <c r="L21" s="519">
        <f t="shared" si="1"/>
        <v>0</v>
      </c>
      <c r="M21" s="518">
        <f t="shared" si="2"/>
        <v>665602.65814268333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123004.51162790698</v>
      </c>
      <c r="F22" s="629">
        <v>4608504.3402749645</v>
      </c>
      <c r="G22" s="630">
        <v>587930.15868984</v>
      </c>
      <c r="H22" s="639">
        <v>587930.15868984</v>
      </c>
      <c r="I22" s="511">
        <f t="shared" si="4"/>
        <v>0</v>
      </c>
      <c r="J22" s="511"/>
      <c r="K22" s="518">
        <f t="shared" si="0"/>
        <v>587930.15868984</v>
      </c>
      <c r="L22" s="519">
        <f t="shared" si="1"/>
        <v>0</v>
      </c>
      <c r="M22" s="518">
        <f t="shared" si="2"/>
        <v>587930.15868984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>IU</v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705757.97561026062</v>
      </c>
      <c r="H23" s="639">
        <v>705757.97561026062</v>
      </c>
      <c r="I23" s="511">
        <f t="shared" si="4"/>
        <v>0</v>
      </c>
      <c r="J23" s="511"/>
      <c r="K23" s="518">
        <f t="shared" ref="K23" si="7">G23</f>
        <v>705757.97561026062</v>
      </c>
      <c r="L23" s="519">
        <f t="shared" ref="L23" si="8">IF(K23&lt;&gt;0,+G23-K23,0)</f>
        <v>0</v>
      </c>
      <c r="M23" s="518">
        <f t="shared" ref="M23" si="9">H23</f>
        <v>705757.97561026062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523">
        <f>IF(F23+SUM(E$17:E23)=D$10,F23,D$10-SUM(E$17:E23))</f>
        <v>4479499.6085676476</v>
      </c>
      <c r="E24" s="522">
        <f t="shared" ref="E24:E72" si="10">IF(+$I$14&lt;F23,$I$14,D24)</f>
        <v>125933.19047619047</v>
      </c>
      <c r="F24" s="523">
        <f t="shared" ref="F24:F72" si="11">+D24-E24</f>
        <v>4353566.4180914573</v>
      </c>
      <c r="G24" s="524">
        <f t="shared" ref="G24:G51" si="12">+I$12*((D24+F24)/2)+E24</f>
        <v>594105.76321991044</v>
      </c>
      <c r="H24" s="491">
        <f t="shared" ref="H24:H51" si="13">+I$13*((D24+F24)/2)+E24</f>
        <v>594105.76321991044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4353566.4180914573</v>
      </c>
      <c r="E25" s="522">
        <f t="shared" si="10"/>
        <v>125933.19047619047</v>
      </c>
      <c r="F25" s="523">
        <f t="shared" si="11"/>
        <v>4227633.227615267</v>
      </c>
      <c r="G25" s="524">
        <f t="shared" si="12"/>
        <v>580756.27265771606</v>
      </c>
      <c r="H25" s="491">
        <f t="shared" si="13"/>
        <v>580756.27265771606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4227633.227615267</v>
      </c>
      <c r="E26" s="522">
        <f t="shared" si="10"/>
        <v>125933.19047619047</v>
      </c>
      <c r="F26" s="523">
        <f t="shared" si="11"/>
        <v>4101700.0371390767</v>
      </c>
      <c r="G26" s="524">
        <f t="shared" si="12"/>
        <v>567406.78209552169</v>
      </c>
      <c r="H26" s="491">
        <f t="shared" si="13"/>
        <v>567406.78209552169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4101700.0371390767</v>
      </c>
      <c r="E27" s="522">
        <f t="shared" si="10"/>
        <v>125933.19047619047</v>
      </c>
      <c r="F27" s="523">
        <f t="shared" si="11"/>
        <v>3975766.8466628864</v>
      </c>
      <c r="G27" s="524">
        <f t="shared" si="12"/>
        <v>554057.2915333272</v>
      </c>
      <c r="H27" s="491">
        <f t="shared" si="13"/>
        <v>554057.2915333272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3975766.8466628864</v>
      </c>
      <c r="E28" s="522">
        <f t="shared" si="10"/>
        <v>125933.19047619047</v>
      </c>
      <c r="F28" s="523">
        <f t="shared" si="11"/>
        <v>3849833.6561866961</v>
      </c>
      <c r="G28" s="524">
        <f t="shared" si="12"/>
        <v>540707.80097113282</v>
      </c>
      <c r="H28" s="491">
        <f t="shared" si="13"/>
        <v>540707.80097113282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3849833.6561866961</v>
      </c>
      <c r="E29" s="522">
        <f t="shared" si="10"/>
        <v>125933.19047619047</v>
      </c>
      <c r="F29" s="523">
        <f t="shared" si="11"/>
        <v>3723900.4657105058</v>
      </c>
      <c r="G29" s="524">
        <f t="shared" si="12"/>
        <v>527358.31040893844</v>
      </c>
      <c r="H29" s="491">
        <f t="shared" si="13"/>
        <v>527358.31040893844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3723900.4657105058</v>
      </c>
      <c r="E30" s="522">
        <f t="shared" si="10"/>
        <v>125933.19047619047</v>
      </c>
      <c r="F30" s="523">
        <f t="shared" si="11"/>
        <v>3597967.2752343155</v>
      </c>
      <c r="G30" s="524">
        <f t="shared" si="12"/>
        <v>514008.81984674395</v>
      </c>
      <c r="H30" s="491">
        <f t="shared" si="13"/>
        <v>514008.81984674395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3597967.2752343155</v>
      </c>
      <c r="E31" s="522">
        <f t="shared" si="10"/>
        <v>125933.19047619047</v>
      </c>
      <c r="F31" s="523">
        <f t="shared" si="11"/>
        <v>3472034.0847581252</v>
      </c>
      <c r="G31" s="524">
        <f t="shared" si="12"/>
        <v>500659.32928454952</v>
      </c>
      <c r="H31" s="491">
        <f t="shared" si="13"/>
        <v>500659.32928454952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3472034.0847581252</v>
      </c>
      <c r="E32" s="522">
        <f t="shared" si="10"/>
        <v>125933.19047619047</v>
      </c>
      <c r="F32" s="523">
        <f t="shared" si="11"/>
        <v>3346100.8942819349</v>
      </c>
      <c r="G32" s="524">
        <f t="shared" si="12"/>
        <v>487309.83872235514</v>
      </c>
      <c r="H32" s="491">
        <f t="shared" si="13"/>
        <v>487309.83872235514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3346100.8942819349</v>
      </c>
      <c r="E33" s="522">
        <f t="shared" si="10"/>
        <v>125933.19047619047</v>
      </c>
      <c r="F33" s="523">
        <f t="shared" si="11"/>
        <v>3220167.7038057446</v>
      </c>
      <c r="G33" s="524">
        <f t="shared" si="12"/>
        <v>473960.34816016071</v>
      </c>
      <c r="H33" s="491">
        <f t="shared" si="13"/>
        <v>473960.34816016071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3220167.7038057446</v>
      </c>
      <c r="E34" s="522">
        <f t="shared" si="10"/>
        <v>125933.19047619047</v>
      </c>
      <c r="F34" s="523">
        <f t="shared" si="11"/>
        <v>3094234.5133295543</v>
      </c>
      <c r="G34" s="524">
        <f t="shared" si="12"/>
        <v>460610.85759796627</v>
      </c>
      <c r="H34" s="491">
        <f t="shared" si="13"/>
        <v>460610.85759796627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3094234.5133295543</v>
      </c>
      <c r="E35" s="522">
        <f t="shared" si="10"/>
        <v>125933.19047619047</v>
      </c>
      <c r="F35" s="523">
        <f t="shared" si="11"/>
        <v>2968301.3228533641</v>
      </c>
      <c r="G35" s="524">
        <f t="shared" si="12"/>
        <v>447261.36703577184</v>
      </c>
      <c r="H35" s="491">
        <f t="shared" si="13"/>
        <v>447261.36703577184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2968301.3228533641</v>
      </c>
      <c r="E36" s="522">
        <f t="shared" si="10"/>
        <v>125933.19047619047</v>
      </c>
      <c r="F36" s="523">
        <f t="shared" si="11"/>
        <v>2842368.1323771738</v>
      </c>
      <c r="G36" s="524">
        <f t="shared" si="12"/>
        <v>433911.87647357746</v>
      </c>
      <c r="H36" s="491">
        <f t="shared" si="13"/>
        <v>433911.87647357746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2842368.1323771738</v>
      </c>
      <c r="E37" s="522">
        <f t="shared" si="10"/>
        <v>125933.19047619047</v>
      </c>
      <c r="F37" s="523">
        <f t="shared" si="11"/>
        <v>2716434.9419009835</v>
      </c>
      <c r="G37" s="524">
        <f t="shared" si="12"/>
        <v>420562.38591138303</v>
      </c>
      <c r="H37" s="491">
        <f t="shared" si="13"/>
        <v>420562.38591138303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2716434.9419009835</v>
      </c>
      <c r="E38" s="522">
        <f t="shared" si="10"/>
        <v>125933.19047619047</v>
      </c>
      <c r="F38" s="523">
        <f t="shared" si="11"/>
        <v>2590501.7514247932</v>
      </c>
      <c r="G38" s="524">
        <f t="shared" si="12"/>
        <v>407212.89534918859</v>
      </c>
      <c r="H38" s="491">
        <f t="shared" si="13"/>
        <v>407212.89534918859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2590501.7514247932</v>
      </c>
      <c r="E39" s="522">
        <f t="shared" si="10"/>
        <v>125933.19047619047</v>
      </c>
      <c r="F39" s="523">
        <f t="shared" si="11"/>
        <v>2464568.5609486029</v>
      </c>
      <c r="G39" s="524">
        <f t="shared" si="12"/>
        <v>393863.40478699416</v>
      </c>
      <c r="H39" s="491">
        <f t="shared" si="13"/>
        <v>393863.40478699416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2464568.5609486029</v>
      </c>
      <c r="E40" s="522">
        <f t="shared" si="10"/>
        <v>125933.19047619047</v>
      </c>
      <c r="F40" s="523">
        <f t="shared" si="11"/>
        <v>2338635.3704724126</v>
      </c>
      <c r="G40" s="524">
        <f t="shared" si="12"/>
        <v>380513.91422479972</v>
      </c>
      <c r="H40" s="491">
        <f t="shared" si="13"/>
        <v>380513.91422479972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2338635.3704724126</v>
      </c>
      <c r="E41" s="522">
        <f t="shared" si="10"/>
        <v>125933.19047619047</v>
      </c>
      <c r="F41" s="523">
        <f t="shared" si="11"/>
        <v>2212702.1799962223</v>
      </c>
      <c r="G41" s="524">
        <f t="shared" si="12"/>
        <v>367164.42366260535</v>
      </c>
      <c r="H41" s="491">
        <f t="shared" si="13"/>
        <v>367164.42366260535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2212702.1799962223</v>
      </c>
      <c r="E42" s="522">
        <f t="shared" si="10"/>
        <v>125933.19047619047</v>
      </c>
      <c r="F42" s="523">
        <f t="shared" si="11"/>
        <v>2086768.9895200317</v>
      </c>
      <c r="G42" s="524">
        <f t="shared" si="12"/>
        <v>353814.93310041091</v>
      </c>
      <c r="H42" s="491">
        <f t="shared" si="13"/>
        <v>353814.93310041091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2086768.9895200317</v>
      </c>
      <c r="E43" s="522">
        <f t="shared" si="10"/>
        <v>125933.19047619047</v>
      </c>
      <c r="F43" s="523">
        <f t="shared" si="11"/>
        <v>1960835.7990438412</v>
      </c>
      <c r="G43" s="524">
        <f t="shared" si="12"/>
        <v>340465.44253821642</v>
      </c>
      <c r="H43" s="491">
        <f t="shared" si="13"/>
        <v>340465.44253821642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1960835.7990438412</v>
      </c>
      <c r="E44" s="522">
        <f t="shared" si="10"/>
        <v>125933.19047619047</v>
      </c>
      <c r="F44" s="523">
        <f t="shared" si="11"/>
        <v>1834902.6085676507</v>
      </c>
      <c r="G44" s="524">
        <f t="shared" si="12"/>
        <v>327115.95197602198</v>
      </c>
      <c r="H44" s="491">
        <f t="shared" si="13"/>
        <v>327115.95197602198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1834902.6085676507</v>
      </c>
      <c r="E45" s="522">
        <f t="shared" si="10"/>
        <v>125933.19047619047</v>
      </c>
      <c r="F45" s="523">
        <f t="shared" si="11"/>
        <v>1708969.4180914601</v>
      </c>
      <c r="G45" s="524">
        <f t="shared" si="12"/>
        <v>313766.46141382755</v>
      </c>
      <c r="H45" s="491">
        <f t="shared" si="13"/>
        <v>313766.46141382755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1708969.4180914601</v>
      </c>
      <c r="E46" s="522">
        <f t="shared" si="10"/>
        <v>125933.19047619047</v>
      </c>
      <c r="F46" s="523">
        <f t="shared" si="11"/>
        <v>1583036.2276152696</v>
      </c>
      <c r="G46" s="524">
        <f t="shared" si="12"/>
        <v>300416.97085163312</v>
      </c>
      <c r="H46" s="491">
        <f t="shared" si="13"/>
        <v>300416.97085163312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1583036.2276152696</v>
      </c>
      <c r="E47" s="522">
        <f t="shared" si="10"/>
        <v>125933.19047619047</v>
      </c>
      <c r="F47" s="523">
        <f t="shared" si="11"/>
        <v>1457103.0371390791</v>
      </c>
      <c r="G47" s="524">
        <f t="shared" si="12"/>
        <v>287067.48028943862</v>
      </c>
      <c r="H47" s="491">
        <f t="shared" si="13"/>
        <v>287067.48028943862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1457103.0371390791</v>
      </c>
      <c r="E48" s="522">
        <f t="shared" si="10"/>
        <v>125933.19047619047</v>
      </c>
      <c r="F48" s="523">
        <f t="shared" si="11"/>
        <v>1331169.8466628885</v>
      </c>
      <c r="G48" s="524">
        <f t="shared" si="12"/>
        <v>273717.98972724425</v>
      </c>
      <c r="H48" s="491">
        <f t="shared" si="13"/>
        <v>273717.98972724425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1331169.8466628885</v>
      </c>
      <c r="E49" s="522">
        <f t="shared" si="10"/>
        <v>125933.19047619047</v>
      </c>
      <c r="F49" s="523">
        <f t="shared" si="11"/>
        <v>1205236.656186698</v>
      </c>
      <c r="G49" s="524">
        <f t="shared" si="12"/>
        <v>260368.49916504975</v>
      </c>
      <c r="H49" s="491">
        <f t="shared" si="13"/>
        <v>260368.49916504975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1205236.656186698</v>
      </c>
      <c r="E50" s="522">
        <f t="shared" si="10"/>
        <v>125933.19047619047</v>
      </c>
      <c r="F50" s="523">
        <f t="shared" si="11"/>
        <v>1079303.4657105075</v>
      </c>
      <c r="G50" s="524">
        <f t="shared" si="12"/>
        <v>247019.00860285532</v>
      </c>
      <c r="H50" s="491">
        <f t="shared" si="13"/>
        <v>247019.00860285532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1079303.4657105075</v>
      </c>
      <c r="E51" s="522">
        <f t="shared" si="10"/>
        <v>125933.19047619047</v>
      </c>
      <c r="F51" s="523">
        <f t="shared" si="11"/>
        <v>953370.27523431694</v>
      </c>
      <c r="G51" s="524">
        <f t="shared" si="12"/>
        <v>233669.51804066089</v>
      </c>
      <c r="H51" s="491">
        <f t="shared" si="13"/>
        <v>233669.51804066089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953370.27523431694</v>
      </c>
      <c r="E52" s="522">
        <f t="shared" si="10"/>
        <v>125933.19047619047</v>
      </c>
      <c r="F52" s="523">
        <f t="shared" si="11"/>
        <v>827437.08475812641</v>
      </c>
      <c r="G52" s="524">
        <f t="shared" ref="G52:G72" si="15">+I$12*((D52+F52)/2)+E52</f>
        <v>220320.02747846642</v>
      </c>
      <c r="H52" s="491">
        <f t="shared" ref="H52:H72" si="16">+I$13*((D52+F52)/2)+E52</f>
        <v>220320.02747846642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827437.08475812641</v>
      </c>
      <c r="E53" s="522">
        <f t="shared" si="10"/>
        <v>125933.19047619047</v>
      </c>
      <c r="F53" s="523">
        <f t="shared" si="11"/>
        <v>701503.89428193588</v>
      </c>
      <c r="G53" s="524">
        <f t="shared" si="15"/>
        <v>206970.53691627196</v>
      </c>
      <c r="H53" s="491">
        <f t="shared" si="16"/>
        <v>206970.53691627196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701503.89428193588</v>
      </c>
      <c r="E54" s="522">
        <f t="shared" si="10"/>
        <v>125933.19047619047</v>
      </c>
      <c r="F54" s="523">
        <f t="shared" si="11"/>
        <v>575570.70380574535</v>
      </c>
      <c r="G54" s="524">
        <f t="shared" si="15"/>
        <v>193621.04635407752</v>
      </c>
      <c r="H54" s="491">
        <f t="shared" si="16"/>
        <v>193621.04635407752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575570.70380574535</v>
      </c>
      <c r="E55" s="522">
        <f t="shared" si="10"/>
        <v>125933.19047619047</v>
      </c>
      <c r="F55" s="523">
        <f t="shared" si="11"/>
        <v>449637.51332955487</v>
      </c>
      <c r="G55" s="524">
        <f t="shared" si="15"/>
        <v>180271.55579188309</v>
      </c>
      <c r="H55" s="491">
        <f t="shared" si="16"/>
        <v>180271.55579188309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449637.51332955487</v>
      </c>
      <c r="E56" s="522">
        <f t="shared" si="10"/>
        <v>125933.19047619047</v>
      </c>
      <c r="F56" s="523">
        <f t="shared" si="11"/>
        <v>323704.3228533644</v>
      </c>
      <c r="G56" s="524">
        <f t="shared" si="15"/>
        <v>166922.06522968865</v>
      </c>
      <c r="H56" s="491">
        <f t="shared" si="16"/>
        <v>166922.06522968865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323704.3228533644</v>
      </c>
      <c r="E57" s="522">
        <f t="shared" si="10"/>
        <v>125933.19047619047</v>
      </c>
      <c r="F57" s="523">
        <f t="shared" si="11"/>
        <v>197771.13237717393</v>
      </c>
      <c r="G57" s="524">
        <f t="shared" si="15"/>
        <v>153572.57466749419</v>
      </c>
      <c r="H57" s="491">
        <f t="shared" si="16"/>
        <v>153572.57466749419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197771.13237717393</v>
      </c>
      <c r="E58" s="522">
        <f t="shared" si="10"/>
        <v>125933.19047619047</v>
      </c>
      <c r="F58" s="523">
        <f t="shared" si="11"/>
        <v>71837.941900983453</v>
      </c>
      <c r="G58" s="524">
        <f t="shared" si="15"/>
        <v>140223.08410529976</v>
      </c>
      <c r="H58" s="491">
        <f t="shared" si="16"/>
        <v>140223.08410529976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71837.941900983453</v>
      </c>
      <c r="E59" s="522">
        <f t="shared" si="10"/>
        <v>71837.941900983453</v>
      </c>
      <c r="F59" s="523">
        <f t="shared" si="11"/>
        <v>0</v>
      </c>
      <c r="G59" s="524">
        <f t="shared" si="15"/>
        <v>75645.516074989486</v>
      </c>
      <c r="H59" s="491">
        <f t="shared" si="16"/>
        <v>75645.516074989486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5289193.9999999991</v>
      </c>
      <c r="F73" s="375"/>
      <c r="G73" s="375">
        <f>SUM(G17:G72)</f>
        <v>17746597.224359967</v>
      </c>
      <c r="H73" s="375">
        <f>SUM(H17:H72)</f>
        <v>17746597.224359967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587930.15868984</v>
      </c>
      <c r="N87" s="546">
        <f>IF(J92&lt;D11,0,VLOOKUP(J92,C17:O72,11))</f>
        <v>587930.15868984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622233.17154996516</v>
      </c>
      <c r="N88" s="550">
        <f>IF(J92&lt;D11,0,VLOOKUP(J92,C99:P154,7))</f>
        <v>622233.17154996516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34303.012860125164</v>
      </c>
      <c r="N89" s="555">
        <f>+N88-N87</f>
        <v>34303.012860125164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123004.51162790698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>H99</f>
        <v>418150</v>
      </c>
      <c r="M99" s="519">
        <f>IF(L99&lt;&gt;0,+H99-L99,0)</f>
        <v>0</v>
      </c>
      <c r="N99" s="518">
        <f>I99</f>
        <v>418150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>H100</f>
        <v>806290.27352306223</v>
      </c>
      <c r="M100" s="519">
        <f>IF(L100&lt;&gt;0,+H100-L100,0)</f>
        <v>0</v>
      </c>
      <c r="N100" s="518">
        <f>I100</f>
        <v>806290.27352306223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18">+I101-H101</f>
        <v>0</v>
      </c>
      <c r="K101" s="514"/>
      <c r="L101" s="518">
        <f>H101</f>
        <v>762679.09174338926</v>
      </c>
      <c r="M101" s="519">
        <f>IF(L101&lt;&gt;0,+H101-L101,0)</f>
        <v>0</v>
      </c>
      <c r="N101" s="518">
        <f>I101</f>
        <v>762679.09174338926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18"/>
        <v>0</v>
      </c>
      <c r="K102" s="514"/>
      <c r="L102" s="518">
        <f>H102</f>
        <v>722883.18186453939</v>
      </c>
      <c r="M102" s="519">
        <f>IF(L102&lt;&gt;0,+H102-L102,0)</f>
        <v>0</v>
      </c>
      <c r="N102" s="518">
        <f>I102</f>
        <v>722883.18186453939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17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18"/>
        <v>0</v>
      </c>
      <c r="K103" s="514"/>
      <c r="L103" s="518">
        <f>H103</f>
        <v>631609.12439866643</v>
      </c>
      <c r="M103" s="519">
        <f>IF(L103&lt;&gt;0,+H103-L103,0)</f>
        <v>0</v>
      </c>
      <c r="N103" s="518">
        <f>I103</f>
        <v>631609.12439866643</v>
      </c>
      <c r="O103" s="514">
        <f t="shared" ref="O103:O130" si="19">IF(N103&lt;&gt;0,+I103-N103,0)</f>
        <v>0</v>
      </c>
      <c r="P103" s="514">
        <f t="shared" ref="P103:P130" si="20">+O103-M103</f>
        <v>0</v>
      </c>
    </row>
    <row r="104" spans="1:16" ht="12.5">
      <c r="B104" s="195" t="str">
        <f t="shared" si="17"/>
        <v/>
      </c>
      <c r="C104" s="507">
        <f>IF(D93="","-",+C103+1)</f>
        <v>2019</v>
      </c>
      <c r="D104" s="374">
        <f>IF(F103+SUM(E$99:E103)=D$92,F103,D$92-SUM(E$99:E103))</f>
        <v>4725423.321705427</v>
      </c>
      <c r="E104" s="522">
        <f t="shared" ref="E104:E154" si="21">IF(+$J$96&lt;F103,$J$96,D104)</f>
        <v>123004.51162790698</v>
      </c>
      <c r="F104" s="523">
        <f t="shared" ref="F104:F154" si="22">+D104-E104</f>
        <v>4602418.8100775201</v>
      </c>
      <c r="G104" s="523">
        <f t="shared" ref="G104:G154" si="23">+(F104+D104)/2</f>
        <v>4663921.0658914736</v>
      </c>
      <c r="H104" s="526">
        <f t="shared" ref="H104:H154" si="24">+J$94*G104+E104</f>
        <v>622233.17154996516</v>
      </c>
      <c r="I104" s="577">
        <f t="shared" ref="I104:I154" si="25">+J$95*G104+E104</f>
        <v>622233.17154996516</v>
      </c>
      <c r="J104" s="514">
        <f t="shared" si="18"/>
        <v>0</v>
      </c>
      <c r="K104" s="514"/>
      <c r="L104" s="525"/>
      <c r="M104" s="514">
        <f t="shared" ref="M104:M130" si="26">IF(L104&lt;&gt;0,+H104-L104,0)</f>
        <v>0</v>
      </c>
      <c r="N104" s="525"/>
      <c r="O104" s="514">
        <f t="shared" si="19"/>
        <v>0</v>
      </c>
      <c r="P104" s="514">
        <f t="shared" si="20"/>
        <v>0</v>
      </c>
    </row>
    <row r="105" spans="1:16" ht="12.5">
      <c r="B105" s="195" t="str">
        <f t="shared" si="17"/>
        <v/>
      </c>
      <c r="C105" s="507">
        <f>IF(D93="","-",+C104+1)</f>
        <v>2020</v>
      </c>
      <c r="D105" s="374">
        <f>IF(F104+SUM(E$99:E104)=D$92,F104,D$92-SUM(E$99:E104))</f>
        <v>4602418.8100775201</v>
      </c>
      <c r="E105" s="522">
        <f t="shared" si="21"/>
        <v>123004.51162790698</v>
      </c>
      <c r="F105" s="523">
        <f t="shared" si="22"/>
        <v>4479414.2984496132</v>
      </c>
      <c r="G105" s="523">
        <f t="shared" si="23"/>
        <v>4540916.5542635666</v>
      </c>
      <c r="H105" s="526">
        <f t="shared" si="24"/>
        <v>609066.70139817463</v>
      </c>
      <c r="I105" s="577">
        <f t="shared" si="25"/>
        <v>609066.70139817463</v>
      </c>
      <c r="J105" s="514">
        <f t="shared" si="18"/>
        <v>0</v>
      </c>
      <c r="K105" s="514"/>
      <c r="L105" s="525"/>
      <c r="M105" s="514">
        <f t="shared" si="26"/>
        <v>0</v>
      </c>
      <c r="N105" s="525"/>
      <c r="O105" s="514">
        <f t="shared" si="19"/>
        <v>0</v>
      </c>
      <c r="P105" s="514">
        <f t="shared" si="20"/>
        <v>0</v>
      </c>
    </row>
    <row r="106" spans="1:16" ht="12.5">
      <c r="B106" s="195" t="str">
        <f t="shared" si="17"/>
        <v/>
      </c>
      <c r="C106" s="507">
        <f>IF(D93="","-",+C105+1)</f>
        <v>2021</v>
      </c>
      <c r="D106" s="374">
        <f>IF(F105+SUM(E$99:E105)=D$92,F105,D$92-SUM(E$99:E105))</f>
        <v>4479414.2984496132</v>
      </c>
      <c r="E106" s="522">
        <f t="shared" si="21"/>
        <v>123004.51162790698</v>
      </c>
      <c r="F106" s="523">
        <f t="shared" si="22"/>
        <v>4356409.7868217062</v>
      </c>
      <c r="G106" s="523">
        <f t="shared" si="23"/>
        <v>4417912.0426356597</v>
      </c>
      <c r="H106" s="526">
        <f t="shared" si="24"/>
        <v>595900.23124638409</v>
      </c>
      <c r="I106" s="577">
        <f t="shared" si="25"/>
        <v>595900.23124638409</v>
      </c>
      <c r="J106" s="514">
        <f t="shared" si="18"/>
        <v>0</v>
      </c>
      <c r="K106" s="514"/>
      <c r="L106" s="525"/>
      <c r="M106" s="514">
        <f t="shared" si="26"/>
        <v>0</v>
      </c>
      <c r="N106" s="525"/>
      <c r="O106" s="514">
        <f t="shared" si="19"/>
        <v>0</v>
      </c>
      <c r="P106" s="514">
        <f t="shared" si="20"/>
        <v>0</v>
      </c>
    </row>
    <row r="107" spans="1:16" ht="12.5">
      <c r="B107" s="195" t="str">
        <f t="shared" si="17"/>
        <v/>
      </c>
      <c r="C107" s="507">
        <f>IF(D93="","-",+C106+1)</f>
        <v>2022</v>
      </c>
      <c r="D107" s="374">
        <f>IF(F106+SUM(E$99:E106)=D$92,F106,D$92-SUM(E$99:E106))</f>
        <v>4356409.7868217062</v>
      </c>
      <c r="E107" s="522">
        <f t="shared" si="21"/>
        <v>123004.51162790698</v>
      </c>
      <c r="F107" s="523">
        <f t="shared" si="22"/>
        <v>4233405.2751937993</v>
      </c>
      <c r="G107" s="523">
        <f t="shared" si="23"/>
        <v>4294907.5310077528</v>
      </c>
      <c r="H107" s="526">
        <f t="shared" si="24"/>
        <v>582733.76109459356</v>
      </c>
      <c r="I107" s="577">
        <f t="shared" si="25"/>
        <v>582733.76109459356</v>
      </c>
      <c r="J107" s="514">
        <f t="shared" si="18"/>
        <v>0</v>
      </c>
      <c r="K107" s="514"/>
      <c r="L107" s="525"/>
      <c r="M107" s="514">
        <f t="shared" si="26"/>
        <v>0</v>
      </c>
      <c r="N107" s="525"/>
      <c r="O107" s="514">
        <f t="shared" si="19"/>
        <v>0</v>
      </c>
      <c r="P107" s="514">
        <f t="shared" si="20"/>
        <v>0</v>
      </c>
    </row>
    <row r="108" spans="1:16" ht="12.5">
      <c r="B108" s="195" t="str">
        <f t="shared" si="17"/>
        <v/>
      </c>
      <c r="C108" s="507">
        <f>IF(D93="","-",+C107+1)</f>
        <v>2023</v>
      </c>
      <c r="D108" s="374">
        <f>IF(F107+SUM(E$99:E107)=D$92,F107,D$92-SUM(E$99:E107))</f>
        <v>4233405.2751937993</v>
      </c>
      <c r="E108" s="522">
        <f t="shared" si="21"/>
        <v>123004.51162790698</v>
      </c>
      <c r="F108" s="523">
        <f t="shared" si="22"/>
        <v>4110400.7635658924</v>
      </c>
      <c r="G108" s="523">
        <f t="shared" si="23"/>
        <v>4171903.0193798458</v>
      </c>
      <c r="H108" s="526">
        <f t="shared" si="24"/>
        <v>569567.29094280303</v>
      </c>
      <c r="I108" s="577">
        <f t="shared" si="25"/>
        <v>569567.29094280303</v>
      </c>
      <c r="J108" s="514">
        <f t="shared" si="18"/>
        <v>0</v>
      </c>
      <c r="K108" s="514"/>
      <c r="L108" s="525"/>
      <c r="M108" s="514">
        <f t="shared" si="26"/>
        <v>0</v>
      </c>
      <c r="N108" s="525"/>
      <c r="O108" s="514">
        <f t="shared" si="19"/>
        <v>0</v>
      </c>
      <c r="P108" s="514">
        <f t="shared" si="20"/>
        <v>0</v>
      </c>
    </row>
    <row r="109" spans="1:16" ht="12.5">
      <c r="B109" s="195" t="str">
        <f t="shared" si="17"/>
        <v/>
      </c>
      <c r="C109" s="507">
        <f>IF(D93="","-",+C108+1)</f>
        <v>2024</v>
      </c>
      <c r="D109" s="374">
        <f>IF(F108+SUM(E$99:E108)=D$92,F108,D$92-SUM(E$99:E108))</f>
        <v>4110400.7635658924</v>
      </c>
      <c r="E109" s="522">
        <f t="shared" si="21"/>
        <v>123004.51162790698</v>
      </c>
      <c r="F109" s="523">
        <f t="shared" si="22"/>
        <v>3987396.2519379854</v>
      </c>
      <c r="G109" s="523">
        <f t="shared" si="23"/>
        <v>4048898.5077519389</v>
      </c>
      <c r="H109" s="526">
        <f t="shared" si="24"/>
        <v>556400.82079101249</v>
      </c>
      <c r="I109" s="577">
        <f t="shared" si="25"/>
        <v>556400.82079101249</v>
      </c>
      <c r="J109" s="514">
        <f t="shared" si="18"/>
        <v>0</v>
      </c>
      <c r="K109" s="514"/>
      <c r="L109" s="525"/>
      <c r="M109" s="514">
        <f t="shared" si="26"/>
        <v>0</v>
      </c>
      <c r="N109" s="525"/>
      <c r="O109" s="514">
        <f t="shared" si="19"/>
        <v>0</v>
      </c>
      <c r="P109" s="514">
        <f t="shared" si="20"/>
        <v>0</v>
      </c>
    </row>
    <row r="110" spans="1:16" ht="12.5">
      <c r="B110" s="195" t="str">
        <f t="shared" si="17"/>
        <v/>
      </c>
      <c r="C110" s="507">
        <f>IF(D93="","-",+C109+1)</f>
        <v>2025</v>
      </c>
      <c r="D110" s="374">
        <f>IF(F109+SUM(E$99:E109)=D$92,F109,D$92-SUM(E$99:E109))</f>
        <v>3987396.2519379854</v>
      </c>
      <c r="E110" s="522">
        <f t="shared" si="21"/>
        <v>123004.51162790698</v>
      </c>
      <c r="F110" s="523">
        <f t="shared" si="22"/>
        <v>3864391.7403100785</v>
      </c>
      <c r="G110" s="523">
        <f t="shared" si="23"/>
        <v>3925893.996124032</v>
      </c>
      <c r="H110" s="526">
        <f t="shared" si="24"/>
        <v>543234.35063922184</v>
      </c>
      <c r="I110" s="577">
        <f t="shared" si="25"/>
        <v>543234.35063922184</v>
      </c>
      <c r="J110" s="514">
        <f t="shared" si="18"/>
        <v>0</v>
      </c>
      <c r="K110" s="514"/>
      <c r="L110" s="525"/>
      <c r="M110" s="514">
        <f t="shared" si="26"/>
        <v>0</v>
      </c>
      <c r="N110" s="525"/>
      <c r="O110" s="514">
        <f t="shared" si="19"/>
        <v>0</v>
      </c>
      <c r="P110" s="514">
        <f t="shared" si="20"/>
        <v>0</v>
      </c>
    </row>
    <row r="111" spans="1:16" ht="12.5">
      <c r="B111" s="195" t="str">
        <f t="shared" si="17"/>
        <v/>
      </c>
      <c r="C111" s="507">
        <f>IF(D93="","-",+C110+1)</f>
        <v>2026</v>
      </c>
      <c r="D111" s="374">
        <f>IF(F110+SUM(E$99:E110)=D$92,F110,D$92-SUM(E$99:E110))</f>
        <v>3864391.7403100785</v>
      </c>
      <c r="E111" s="522">
        <f t="shared" si="21"/>
        <v>123004.51162790698</v>
      </c>
      <c r="F111" s="523">
        <f t="shared" si="22"/>
        <v>3741387.2286821716</v>
      </c>
      <c r="G111" s="523">
        <f t="shared" si="23"/>
        <v>3802889.484496125</v>
      </c>
      <c r="H111" s="526">
        <f t="shared" si="24"/>
        <v>530067.88048743131</v>
      </c>
      <c r="I111" s="577">
        <f t="shared" si="25"/>
        <v>530067.88048743131</v>
      </c>
      <c r="J111" s="514">
        <f t="shared" si="18"/>
        <v>0</v>
      </c>
      <c r="K111" s="514"/>
      <c r="L111" s="525"/>
      <c r="M111" s="514">
        <f t="shared" si="26"/>
        <v>0</v>
      </c>
      <c r="N111" s="525"/>
      <c r="O111" s="514">
        <f t="shared" si="19"/>
        <v>0</v>
      </c>
      <c r="P111" s="514">
        <f t="shared" si="20"/>
        <v>0</v>
      </c>
    </row>
    <row r="112" spans="1:16" ht="12.5">
      <c r="B112" s="195" t="str">
        <f t="shared" si="17"/>
        <v/>
      </c>
      <c r="C112" s="507">
        <f>IF(D93="","-",+C111+1)</f>
        <v>2027</v>
      </c>
      <c r="D112" s="374">
        <f>IF(F111+SUM(E$99:E111)=D$92,F111,D$92-SUM(E$99:E111))</f>
        <v>3741387.2286821716</v>
      </c>
      <c r="E112" s="522">
        <f t="shared" si="21"/>
        <v>123004.51162790698</v>
      </c>
      <c r="F112" s="523">
        <f t="shared" si="22"/>
        <v>3618382.7170542646</v>
      </c>
      <c r="G112" s="523">
        <f t="shared" si="23"/>
        <v>3679884.9728682181</v>
      </c>
      <c r="H112" s="526">
        <f t="shared" si="24"/>
        <v>516901.41033564083</v>
      </c>
      <c r="I112" s="577">
        <f t="shared" si="25"/>
        <v>516901.41033564083</v>
      </c>
      <c r="J112" s="514">
        <f t="shared" si="18"/>
        <v>0</v>
      </c>
      <c r="K112" s="514"/>
      <c r="L112" s="525"/>
      <c r="M112" s="514">
        <f t="shared" si="26"/>
        <v>0</v>
      </c>
      <c r="N112" s="525"/>
      <c r="O112" s="514">
        <f t="shared" si="19"/>
        <v>0</v>
      </c>
      <c r="P112" s="514">
        <f t="shared" si="20"/>
        <v>0</v>
      </c>
    </row>
    <row r="113" spans="2:16" ht="12.5">
      <c r="B113" s="195" t="str">
        <f t="shared" si="17"/>
        <v/>
      </c>
      <c r="C113" s="507">
        <f>IF(D93="","-",+C112+1)</f>
        <v>2028</v>
      </c>
      <c r="D113" s="374">
        <f>IF(F112+SUM(E$99:E112)=D$92,F112,D$92-SUM(E$99:E112))</f>
        <v>3618382.7170542646</v>
      </c>
      <c r="E113" s="522">
        <f t="shared" si="21"/>
        <v>123004.51162790698</v>
      </c>
      <c r="F113" s="523">
        <f t="shared" si="22"/>
        <v>3495378.2054263577</v>
      </c>
      <c r="G113" s="523">
        <f t="shared" si="23"/>
        <v>3556880.4612403112</v>
      </c>
      <c r="H113" s="526">
        <f t="shared" si="24"/>
        <v>503734.9401838503</v>
      </c>
      <c r="I113" s="577">
        <f t="shared" si="25"/>
        <v>503734.9401838503</v>
      </c>
      <c r="J113" s="514">
        <f t="shared" si="18"/>
        <v>0</v>
      </c>
      <c r="K113" s="514"/>
      <c r="L113" s="525"/>
      <c r="M113" s="514">
        <f t="shared" si="26"/>
        <v>0</v>
      </c>
      <c r="N113" s="525"/>
      <c r="O113" s="514">
        <f t="shared" si="19"/>
        <v>0</v>
      </c>
      <c r="P113" s="514">
        <f t="shared" si="20"/>
        <v>0</v>
      </c>
    </row>
    <row r="114" spans="2:16" ht="12.5">
      <c r="B114" s="195" t="str">
        <f t="shared" si="17"/>
        <v/>
      </c>
      <c r="C114" s="507">
        <f>IF(D93="","-",+C113+1)</f>
        <v>2029</v>
      </c>
      <c r="D114" s="374">
        <f>IF(F113+SUM(E$99:E113)=D$92,F113,D$92-SUM(E$99:E113))</f>
        <v>3495378.2054263577</v>
      </c>
      <c r="E114" s="522">
        <f t="shared" si="21"/>
        <v>123004.51162790698</v>
      </c>
      <c r="F114" s="523">
        <f t="shared" si="22"/>
        <v>3372373.6937984508</v>
      </c>
      <c r="G114" s="523">
        <f t="shared" si="23"/>
        <v>3433875.9496124042</v>
      </c>
      <c r="H114" s="526">
        <f t="shared" si="24"/>
        <v>490568.47003205976</v>
      </c>
      <c r="I114" s="577">
        <f t="shared" si="25"/>
        <v>490568.47003205976</v>
      </c>
      <c r="J114" s="514">
        <f t="shared" si="18"/>
        <v>0</v>
      </c>
      <c r="K114" s="514"/>
      <c r="L114" s="525"/>
      <c r="M114" s="514">
        <f t="shared" si="26"/>
        <v>0</v>
      </c>
      <c r="N114" s="525"/>
      <c r="O114" s="514">
        <f t="shared" si="19"/>
        <v>0</v>
      </c>
      <c r="P114" s="514">
        <f t="shared" si="20"/>
        <v>0</v>
      </c>
    </row>
    <row r="115" spans="2:16" ht="12.5">
      <c r="B115" s="195" t="str">
        <f t="shared" si="17"/>
        <v/>
      </c>
      <c r="C115" s="507">
        <f>IF(D93="","-",+C114+1)</f>
        <v>2030</v>
      </c>
      <c r="D115" s="374">
        <f>IF(F114+SUM(E$99:E114)=D$92,F114,D$92-SUM(E$99:E114))</f>
        <v>3372373.6937984508</v>
      </c>
      <c r="E115" s="522">
        <f t="shared" si="21"/>
        <v>123004.51162790698</v>
      </c>
      <c r="F115" s="523">
        <f t="shared" si="22"/>
        <v>3249369.1821705438</v>
      </c>
      <c r="G115" s="523">
        <f t="shared" si="23"/>
        <v>3310871.4379844973</v>
      </c>
      <c r="H115" s="526">
        <f t="shared" si="24"/>
        <v>477401.99988026923</v>
      </c>
      <c r="I115" s="577">
        <f t="shared" si="25"/>
        <v>477401.99988026923</v>
      </c>
      <c r="J115" s="514">
        <f t="shared" si="18"/>
        <v>0</v>
      </c>
      <c r="K115" s="514"/>
      <c r="L115" s="525"/>
      <c r="M115" s="514">
        <f t="shared" si="26"/>
        <v>0</v>
      </c>
      <c r="N115" s="525"/>
      <c r="O115" s="514">
        <f t="shared" si="19"/>
        <v>0</v>
      </c>
      <c r="P115" s="514">
        <f t="shared" si="20"/>
        <v>0</v>
      </c>
    </row>
    <row r="116" spans="2:16" ht="12.5">
      <c r="B116" s="195" t="str">
        <f t="shared" si="17"/>
        <v/>
      </c>
      <c r="C116" s="507">
        <f>IF(D93="","-",+C115+1)</f>
        <v>2031</v>
      </c>
      <c r="D116" s="374">
        <f>IF(F115+SUM(E$99:E115)=D$92,F115,D$92-SUM(E$99:E115))</f>
        <v>3249369.1821705438</v>
      </c>
      <c r="E116" s="522">
        <f t="shared" si="21"/>
        <v>123004.51162790698</v>
      </c>
      <c r="F116" s="523">
        <f t="shared" si="22"/>
        <v>3126364.6705426369</v>
      </c>
      <c r="G116" s="523">
        <f t="shared" si="23"/>
        <v>3187866.9263565904</v>
      </c>
      <c r="H116" s="526">
        <f t="shared" si="24"/>
        <v>464235.52972847869</v>
      </c>
      <c r="I116" s="577">
        <f t="shared" si="25"/>
        <v>464235.52972847869</v>
      </c>
      <c r="J116" s="514">
        <f t="shared" si="18"/>
        <v>0</v>
      </c>
      <c r="K116" s="514"/>
      <c r="L116" s="525"/>
      <c r="M116" s="514">
        <f t="shared" si="26"/>
        <v>0</v>
      </c>
      <c r="N116" s="525"/>
      <c r="O116" s="514">
        <f t="shared" si="19"/>
        <v>0</v>
      </c>
      <c r="P116" s="514">
        <f t="shared" si="20"/>
        <v>0</v>
      </c>
    </row>
    <row r="117" spans="2:16" ht="12.5">
      <c r="B117" s="195" t="str">
        <f t="shared" si="17"/>
        <v/>
      </c>
      <c r="C117" s="507">
        <f>IF(D93="","-",+C116+1)</f>
        <v>2032</v>
      </c>
      <c r="D117" s="374">
        <f>IF(F116+SUM(E$99:E116)=D$92,F116,D$92-SUM(E$99:E116))</f>
        <v>3126364.6705426369</v>
      </c>
      <c r="E117" s="522">
        <f t="shared" si="21"/>
        <v>123004.51162790698</v>
      </c>
      <c r="F117" s="523">
        <f t="shared" si="22"/>
        <v>3003360.15891473</v>
      </c>
      <c r="G117" s="523">
        <f t="shared" si="23"/>
        <v>3064862.4147286834</v>
      </c>
      <c r="H117" s="526">
        <f t="shared" si="24"/>
        <v>451069.05957668816</v>
      </c>
      <c r="I117" s="577">
        <f t="shared" si="25"/>
        <v>451069.05957668816</v>
      </c>
      <c r="J117" s="514">
        <f t="shared" si="18"/>
        <v>0</v>
      </c>
      <c r="K117" s="514"/>
      <c r="L117" s="525"/>
      <c r="M117" s="514">
        <f t="shared" si="26"/>
        <v>0</v>
      </c>
      <c r="N117" s="525"/>
      <c r="O117" s="514">
        <f t="shared" si="19"/>
        <v>0</v>
      </c>
      <c r="P117" s="514">
        <f t="shared" si="20"/>
        <v>0</v>
      </c>
    </row>
    <row r="118" spans="2:16" ht="12.5">
      <c r="B118" s="195" t="str">
        <f t="shared" si="17"/>
        <v/>
      </c>
      <c r="C118" s="507">
        <f>IF(D93="","-",+C117+1)</f>
        <v>2033</v>
      </c>
      <c r="D118" s="374">
        <f>IF(F117+SUM(E$99:E117)=D$92,F117,D$92-SUM(E$99:E117))</f>
        <v>3003360.15891473</v>
      </c>
      <c r="E118" s="522">
        <f t="shared" si="21"/>
        <v>123004.51162790698</v>
      </c>
      <c r="F118" s="523">
        <f t="shared" si="22"/>
        <v>2880355.647286823</v>
      </c>
      <c r="G118" s="523">
        <f t="shared" si="23"/>
        <v>2941857.9031007765</v>
      </c>
      <c r="H118" s="526">
        <f t="shared" si="24"/>
        <v>437902.58942489763</v>
      </c>
      <c r="I118" s="577">
        <f t="shared" si="25"/>
        <v>437902.58942489763</v>
      </c>
      <c r="J118" s="514">
        <f t="shared" si="18"/>
        <v>0</v>
      </c>
      <c r="K118" s="514"/>
      <c r="L118" s="525"/>
      <c r="M118" s="514">
        <f t="shared" si="26"/>
        <v>0</v>
      </c>
      <c r="N118" s="525"/>
      <c r="O118" s="514">
        <f t="shared" si="19"/>
        <v>0</v>
      </c>
      <c r="P118" s="514">
        <f t="shared" si="20"/>
        <v>0</v>
      </c>
    </row>
    <row r="119" spans="2:16" ht="12.5">
      <c r="B119" s="195" t="str">
        <f t="shared" si="17"/>
        <v/>
      </c>
      <c r="C119" s="507">
        <f>IF(D93="","-",+C118+1)</f>
        <v>2034</v>
      </c>
      <c r="D119" s="374">
        <f>IF(F118+SUM(E$99:E118)=D$92,F118,D$92-SUM(E$99:E118))</f>
        <v>2880355.647286823</v>
      </c>
      <c r="E119" s="522">
        <f t="shared" si="21"/>
        <v>123004.51162790698</v>
      </c>
      <c r="F119" s="523">
        <f t="shared" si="22"/>
        <v>2757351.1356589161</v>
      </c>
      <c r="G119" s="523">
        <f t="shared" si="23"/>
        <v>2818853.3914728696</v>
      </c>
      <c r="H119" s="526">
        <f t="shared" si="24"/>
        <v>424736.11927310709</v>
      </c>
      <c r="I119" s="577">
        <f t="shared" si="25"/>
        <v>424736.11927310709</v>
      </c>
      <c r="J119" s="514">
        <f t="shared" si="18"/>
        <v>0</v>
      </c>
      <c r="K119" s="514"/>
      <c r="L119" s="525"/>
      <c r="M119" s="514">
        <f t="shared" si="26"/>
        <v>0</v>
      </c>
      <c r="N119" s="525"/>
      <c r="O119" s="514">
        <f t="shared" si="19"/>
        <v>0</v>
      </c>
      <c r="P119" s="514">
        <f t="shared" si="20"/>
        <v>0</v>
      </c>
    </row>
    <row r="120" spans="2:16" ht="12.5">
      <c r="B120" s="195" t="str">
        <f t="shared" si="17"/>
        <v/>
      </c>
      <c r="C120" s="507">
        <f>IF(D93="","-",+C119+1)</f>
        <v>2035</v>
      </c>
      <c r="D120" s="374">
        <f>IF(F119+SUM(E$99:E119)=D$92,F119,D$92-SUM(E$99:E119))</f>
        <v>2757351.1356589161</v>
      </c>
      <c r="E120" s="522">
        <f t="shared" si="21"/>
        <v>123004.51162790698</v>
      </c>
      <c r="F120" s="523">
        <f t="shared" si="22"/>
        <v>2634346.6240310092</v>
      </c>
      <c r="G120" s="523">
        <f t="shared" si="23"/>
        <v>2695848.8798449626</v>
      </c>
      <c r="H120" s="526">
        <f t="shared" si="24"/>
        <v>411569.64912131656</v>
      </c>
      <c r="I120" s="577">
        <f t="shared" si="25"/>
        <v>411569.64912131656</v>
      </c>
      <c r="J120" s="514">
        <f t="shared" si="18"/>
        <v>0</v>
      </c>
      <c r="K120" s="514"/>
      <c r="L120" s="525"/>
      <c r="M120" s="514">
        <f t="shared" si="26"/>
        <v>0</v>
      </c>
      <c r="N120" s="525"/>
      <c r="O120" s="514">
        <f t="shared" si="19"/>
        <v>0</v>
      </c>
      <c r="P120" s="514">
        <f t="shared" si="20"/>
        <v>0</v>
      </c>
    </row>
    <row r="121" spans="2:16" ht="12.5">
      <c r="B121" s="195" t="str">
        <f t="shared" si="17"/>
        <v/>
      </c>
      <c r="C121" s="507">
        <f>IF(D93="","-",+C120+1)</f>
        <v>2036</v>
      </c>
      <c r="D121" s="374">
        <f>IF(F120+SUM(E$99:E120)=D$92,F120,D$92-SUM(E$99:E120))</f>
        <v>2634346.6240310092</v>
      </c>
      <c r="E121" s="522">
        <f t="shared" si="21"/>
        <v>123004.51162790698</v>
      </c>
      <c r="F121" s="523">
        <f t="shared" si="22"/>
        <v>2511342.1124031022</v>
      </c>
      <c r="G121" s="523">
        <f t="shared" si="23"/>
        <v>2572844.3682170557</v>
      </c>
      <c r="H121" s="526">
        <f t="shared" si="24"/>
        <v>398403.17896952602</v>
      </c>
      <c r="I121" s="577">
        <f t="shared" si="25"/>
        <v>398403.17896952602</v>
      </c>
      <c r="J121" s="514">
        <f t="shared" si="18"/>
        <v>0</v>
      </c>
      <c r="K121" s="514"/>
      <c r="L121" s="525"/>
      <c r="M121" s="514">
        <f t="shared" si="26"/>
        <v>0</v>
      </c>
      <c r="N121" s="525"/>
      <c r="O121" s="514">
        <f t="shared" si="19"/>
        <v>0</v>
      </c>
      <c r="P121" s="514">
        <f t="shared" si="20"/>
        <v>0</v>
      </c>
    </row>
    <row r="122" spans="2:16" ht="12.5">
      <c r="B122" s="195" t="str">
        <f t="shared" si="17"/>
        <v/>
      </c>
      <c r="C122" s="507">
        <f>IF(D93="","-",+C121+1)</f>
        <v>2037</v>
      </c>
      <c r="D122" s="374">
        <f>IF(F121+SUM(E$99:E121)=D$92,F121,D$92-SUM(E$99:E121))</f>
        <v>2511342.1124031022</v>
      </c>
      <c r="E122" s="522">
        <f t="shared" si="21"/>
        <v>123004.51162790698</v>
      </c>
      <c r="F122" s="523">
        <f t="shared" si="22"/>
        <v>2388337.6007751953</v>
      </c>
      <c r="G122" s="523">
        <f t="shared" si="23"/>
        <v>2449839.8565891488</v>
      </c>
      <c r="H122" s="526">
        <f t="shared" si="24"/>
        <v>385236.70881773549</v>
      </c>
      <c r="I122" s="577">
        <f t="shared" si="25"/>
        <v>385236.70881773549</v>
      </c>
      <c r="J122" s="514">
        <f t="shared" si="18"/>
        <v>0</v>
      </c>
      <c r="K122" s="514"/>
      <c r="L122" s="525"/>
      <c r="M122" s="514">
        <f t="shared" si="26"/>
        <v>0</v>
      </c>
      <c r="N122" s="525"/>
      <c r="O122" s="514">
        <f t="shared" si="19"/>
        <v>0</v>
      </c>
      <c r="P122" s="514">
        <f t="shared" si="20"/>
        <v>0</v>
      </c>
    </row>
    <row r="123" spans="2:16" ht="12.5">
      <c r="B123" s="195" t="str">
        <f t="shared" si="17"/>
        <v/>
      </c>
      <c r="C123" s="507">
        <f>IF(D93="","-",+C122+1)</f>
        <v>2038</v>
      </c>
      <c r="D123" s="374">
        <f>IF(F122+SUM(E$99:E122)=D$92,F122,D$92-SUM(E$99:E122))</f>
        <v>2388337.6007751953</v>
      </c>
      <c r="E123" s="522">
        <f t="shared" si="21"/>
        <v>123004.51162790698</v>
      </c>
      <c r="F123" s="523">
        <f t="shared" si="22"/>
        <v>2265333.0891472884</v>
      </c>
      <c r="G123" s="523">
        <f t="shared" si="23"/>
        <v>2326835.3449612418</v>
      </c>
      <c r="H123" s="526">
        <f t="shared" si="24"/>
        <v>372070.2386659449</v>
      </c>
      <c r="I123" s="577">
        <f t="shared" si="25"/>
        <v>372070.2386659449</v>
      </c>
      <c r="J123" s="514">
        <f t="shared" si="18"/>
        <v>0</v>
      </c>
      <c r="K123" s="514"/>
      <c r="L123" s="525"/>
      <c r="M123" s="514">
        <f t="shared" si="26"/>
        <v>0</v>
      </c>
      <c r="N123" s="525"/>
      <c r="O123" s="514">
        <f t="shared" si="19"/>
        <v>0</v>
      </c>
      <c r="P123" s="514">
        <f t="shared" si="20"/>
        <v>0</v>
      </c>
    </row>
    <row r="124" spans="2:16" ht="12.5">
      <c r="B124" s="195" t="str">
        <f t="shared" si="17"/>
        <v/>
      </c>
      <c r="C124" s="507">
        <f>IF(D93="","-",+C123+1)</f>
        <v>2039</v>
      </c>
      <c r="D124" s="374">
        <f>IF(F123+SUM(E$99:E123)=D$92,F123,D$92-SUM(E$99:E123))</f>
        <v>2265333.0891472884</v>
      </c>
      <c r="E124" s="522">
        <f t="shared" si="21"/>
        <v>123004.51162790698</v>
      </c>
      <c r="F124" s="523">
        <f t="shared" si="22"/>
        <v>2142328.5775193814</v>
      </c>
      <c r="G124" s="523">
        <f t="shared" si="23"/>
        <v>2203830.8333333349</v>
      </c>
      <c r="H124" s="526">
        <f t="shared" si="24"/>
        <v>358903.76851415436</v>
      </c>
      <c r="I124" s="577">
        <f t="shared" si="25"/>
        <v>358903.76851415436</v>
      </c>
      <c r="J124" s="514">
        <f t="shared" si="18"/>
        <v>0</v>
      </c>
      <c r="K124" s="514"/>
      <c r="L124" s="525"/>
      <c r="M124" s="514">
        <f t="shared" si="26"/>
        <v>0</v>
      </c>
      <c r="N124" s="525"/>
      <c r="O124" s="514">
        <f t="shared" si="19"/>
        <v>0</v>
      </c>
      <c r="P124" s="514">
        <f t="shared" si="20"/>
        <v>0</v>
      </c>
    </row>
    <row r="125" spans="2:16" ht="12.5">
      <c r="B125" s="195" t="str">
        <f t="shared" si="17"/>
        <v/>
      </c>
      <c r="C125" s="507">
        <f>IF(D93="","-",+C124+1)</f>
        <v>2040</v>
      </c>
      <c r="D125" s="374">
        <f>IF(F124+SUM(E$99:E124)=D$92,F124,D$92-SUM(E$99:E124))</f>
        <v>2142328.5775193814</v>
      </c>
      <c r="E125" s="522">
        <f t="shared" si="21"/>
        <v>123004.51162790698</v>
      </c>
      <c r="F125" s="523">
        <f t="shared" si="22"/>
        <v>2019324.0658914745</v>
      </c>
      <c r="G125" s="523">
        <f t="shared" si="23"/>
        <v>2080826.321705428</v>
      </c>
      <c r="H125" s="526">
        <f t="shared" si="24"/>
        <v>345737.29836236383</v>
      </c>
      <c r="I125" s="577">
        <f t="shared" si="25"/>
        <v>345737.29836236383</v>
      </c>
      <c r="J125" s="514">
        <f t="shared" si="18"/>
        <v>0</v>
      </c>
      <c r="K125" s="514"/>
      <c r="L125" s="525"/>
      <c r="M125" s="514">
        <f t="shared" si="26"/>
        <v>0</v>
      </c>
      <c r="N125" s="525"/>
      <c r="O125" s="514">
        <f t="shared" si="19"/>
        <v>0</v>
      </c>
      <c r="P125" s="514">
        <f t="shared" si="20"/>
        <v>0</v>
      </c>
    </row>
    <row r="126" spans="2:16" ht="12.5">
      <c r="B126" s="195" t="str">
        <f t="shared" si="17"/>
        <v/>
      </c>
      <c r="C126" s="507">
        <f>IF(D93="","-",+C125+1)</f>
        <v>2041</v>
      </c>
      <c r="D126" s="374">
        <f>IF(F125+SUM(E$99:E125)=D$92,F125,D$92-SUM(E$99:E125))</f>
        <v>2019324.0658914745</v>
      </c>
      <c r="E126" s="522">
        <f t="shared" si="21"/>
        <v>123004.51162790698</v>
      </c>
      <c r="F126" s="523">
        <f t="shared" si="22"/>
        <v>1896319.5542635676</v>
      </c>
      <c r="G126" s="523">
        <f t="shared" si="23"/>
        <v>1957821.810077521</v>
      </c>
      <c r="H126" s="526">
        <f t="shared" si="24"/>
        <v>332570.82821057329</v>
      </c>
      <c r="I126" s="577">
        <f t="shared" si="25"/>
        <v>332570.82821057329</v>
      </c>
      <c r="J126" s="514">
        <f t="shared" si="18"/>
        <v>0</v>
      </c>
      <c r="K126" s="514"/>
      <c r="L126" s="525"/>
      <c r="M126" s="514">
        <f t="shared" si="26"/>
        <v>0</v>
      </c>
      <c r="N126" s="525"/>
      <c r="O126" s="514">
        <f t="shared" si="19"/>
        <v>0</v>
      </c>
      <c r="P126" s="514">
        <f t="shared" si="20"/>
        <v>0</v>
      </c>
    </row>
    <row r="127" spans="2:16" ht="12.5">
      <c r="B127" s="195" t="str">
        <f t="shared" si="17"/>
        <v/>
      </c>
      <c r="C127" s="507">
        <f>IF(D93="","-",+C126+1)</f>
        <v>2042</v>
      </c>
      <c r="D127" s="374">
        <f>IF(F126+SUM(E$99:E126)=D$92,F126,D$92-SUM(E$99:E126))</f>
        <v>1896319.5542635676</v>
      </c>
      <c r="E127" s="522">
        <f t="shared" si="21"/>
        <v>123004.51162790698</v>
      </c>
      <c r="F127" s="523">
        <f t="shared" si="22"/>
        <v>1773315.0426356606</v>
      </c>
      <c r="G127" s="523">
        <f t="shared" si="23"/>
        <v>1834817.2984496141</v>
      </c>
      <c r="H127" s="526">
        <f t="shared" si="24"/>
        <v>319404.35805878276</v>
      </c>
      <c r="I127" s="577">
        <f t="shared" si="25"/>
        <v>319404.35805878276</v>
      </c>
      <c r="J127" s="514">
        <f t="shared" si="18"/>
        <v>0</v>
      </c>
      <c r="K127" s="514"/>
      <c r="L127" s="525"/>
      <c r="M127" s="514">
        <f t="shared" si="26"/>
        <v>0</v>
      </c>
      <c r="N127" s="525"/>
      <c r="O127" s="514">
        <f t="shared" si="19"/>
        <v>0</v>
      </c>
      <c r="P127" s="514">
        <f t="shared" si="20"/>
        <v>0</v>
      </c>
    </row>
    <row r="128" spans="2:16" ht="12.5">
      <c r="B128" s="195" t="str">
        <f t="shared" si="17"/>
        <v/>
      </c>
      <c r="C128" s="507">
        <f>IF(D93="","-",+C127+1)</f>
        <v>2043</v>
      </c>
      <c r="D128" s="374">
        <f>IF(F127+SUM(E$99:E127)=D$92,F127,D$92-SUM(E$99:E127))</f>
        <v>1773315.0426356606</v>
      </c>
      <c r="E128" s="522">
        <f t="shared" si="21"/>
        <v>123004.51162790698</v>
      </c>
      <c r="F128" s="523">
        <f t="shared" si="22"/>
        <v>1650310.5310077537</v>
      </c>
      <c r="G128" s="523">
        <f t="shared" si="23"/>
        <v>1711812.7868217072</v>
      </c>
      <c r="H128" s="526">
        <f t="shared" si="24"/>
        <v>306237.88790699223</v>
      </c>
      <c r="I128" s="577">
        <f t="shared" si="25"/>
        <v>306237.88790699223</v>
      </c>
      <c r="J128" s="514">
        <f t="shared" si="18"/>
        <v>0</v>
      </c>
      <c r="K128" s="514"/>
      <c r="L128" s="525"/>
      <c r="M128" s="514">
        <f t="shared" si="26"/>
        <v>0</v>
      </c>
      <c r="N128" s="525"/>
      <c r="O128" s="514">
        <f t="shared" si="19"/>
        <v>0</v>
      </c>
      <c r="P128" s="514">
        <f t="shared" si="20"/>
        <v>0</v>
      </c>
    </row>
    <row r="129" spans="2:16" ht="12.5">
      <c r="B129" s="195" t="str">
        <f t="shared" si="17"/>
        <v/>
      </c>
      <c r="C129" s="507">
        <f>IF(D93="","-",+C128+1)</f>
        <v>2044</v>
      </c>
      <c r="D129" s="374">
        <f>IF(F128+SUM(E$99:E128)=D$92,F128,D$92-SUM(E$99:E128))</f>
        <v>1650310.5310077537</v>
      </c>
      <c r="E129" s="522">
        <f t="shared" si="21"/>
        <v>123004.51162790698</v>
      </c>
      <c r="F129" s="523">
        <f t="shared" si="22"/>
        <v>1527306.0193798468</v>
      </c>
      <c r="G129" s="523">
        <f t="shared" si="23"/>
        <v>1588808.2751938002</v>
      </c>
      <c r="H129" s="526">
        <f t="shared" si="24"/>
        <v>293071.41775520169</v>
      </c>
      <c r="I129" s="577">
        <f t="shared" si="25"/>
        <v>293071.41775520169</v>
      </c>
      <c r="J129" s="514">
        <f t="shared" si="18"/>
        <v>0</v>
      </c>
      <c r="K129" s="514"/>
      <c r="L129" s="525"/>
      <c r="M129" s="514">
        <f t="shared" si="26"/>
        <v>0</v>
      </c>
      <c r="N129" s="525"/>
      <c r="O129" s="514">
        <f t="shared" si="19"/>
        <v>0</v>
      </c>
      <c r="P129" s="514">
        <f t="shared" si="20"/>
        <v>0</v>
      </c>
    </row>
    <row r="130" spans="2:16" ht="12.5">
      <c r="B130" s="195" t="str">
        <f t="shared" si="17"/>
        <v/>
      </c>
      <c r="C130" s="507">
        <f>IF(D93="","-",+C129+1)</f>
        <v>2045</v>
      </c>
      <c r="D130" s="374">
        <f>IF(F129+SUM(E$99:E129)=D$92,F129,D$92-SUM(E$99:E129))</f>
        <v>1527306.0193798468</v>
      </c>
      <c r="E130" s="522">
        <f t="shared" si="21"/>
        <v>123004.51162790698</v>
      </c>
      <c r="F130" s="523">
        <f t="shared" si="22"/>
        <v>1404301.5077519398</v>
      </c>
      <c r="G130" s="523">
        <f t="shared" si="23"/>
        <v>1465803.7635658933</v>
      </c>
      <c r="H130" s="526">
        <f t="shared" si="24"/>
        <v>279904.94760341116</v>
      </c>
      <c r="I130" s="577">
        <f t="shared" si="25"/>
        <v>279904.94760341116</v>
      </c>
      <c r="J130" s="514">
        <f t="shared" si="18"/>
        <v>0</v>
      </c>
      <c r="K130" s="514"/>
      <c r="L130" s="525"/>
      <c r="M130" s="514">
        <f t="shared" si="26"/>
        <v>0</v>
      </c>
      <c r="N130" s="525"/>
      <c r="O130" s="514">
        <f t="shared" si="19"/>
        <v>0</v>
      </c>
      <c r="P130" s="514">
        <f t="shared" si="20"/>
        <v>0</v>
      </c>
    </row>
    <row r="131" spans="2:16" ht="12.5">
      <c r="B131" s="195" t="str">
        <f t="shared" si="17"/>
        <v/>
      </c>
      <c r="C131" s="507">
        <f>IF(D93="","-",+C130+1)</f>
        <v>2046</v>
      </c>
      <c r="D131" s="374">
        <f>IF(F130+SUM(E$99:E130)=D$92,F130,D$92-SUM(E$99:E130))</f>
        <v>1404301.5077519398</v>
      </c>
      <c r="E131" s="522">
        <f t="shared" si="21"/>
        <v>123004.51162790698</v>
      </c>
      <c r="F131" s="523">
        <f t="shared" si="22"/>
        <v>1281296.9961240329</v>
      </c>
      <c r="G131" s="523">
        <f t="shared" si="23"/>
        <v>1342799.2519379864</v>
      </c>
      <c r="H131" s="526">
        <f t="shared" si="24"/>
        <v>266738.47745162062</v>
      </c>
      <c r="I131" s="577">
        <f t="shared" si="25"/>
        <v>266738.47745162062</v>
      </c>
      <c r="J131" s="514">
        <f t="shared" si="18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7"/>
        <v/>
      </c>
      <c r="C132" s="507">
        <f>IF(D93="","-",+C131+1)</f>
        <v>2047</v>
      </c>
      <c r="D132" s="374">
        <f>IF(F131+SUM(E$99:E131)=D$92,F131,D$92-SUM(E$99:E131))</f>
        <v>1281296.9961240329</v>
      </c>
      <c r="E132" s="522">
        <f t="shared" si="21"/>
        <v>123004.51162790698</v>
      </c>
      <c r="F132" s="523">
        <f t="shared" si="22"/>
        <v>1158292.484496126</v>
      </c>
      <c r="G132" s="523">
        <f t="shared" si="23"/>
        <v>1219794.7403100794</v>
      </c>
      <c r="H132" s="526">
        <f t="shared" si="24"/>
        <v>253572.00729983006</v>
      </c>
      <c r="I132" s="577">
        <f t="shared" si="25"/>
        <v>253572.00729983006</v>
      </c>
      <c r="J132" s="514">
        <f t="shared" si="18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7"/>
        <v/>
      </c>
      <c r="C133" s="507">
        <f>IF(D93="","-",+C132+1)</f>
        <v>2048</v>
      </c>
      <c r="D133" s="374">
        <f>IF(F132+SUM(E$99:E132)=D$92,F132,D$92-SUM(E$99:E132))</f>
        <v>1158292.484496126</v>
      </c>
      <c r="E133" s="522">
        <f t="shared" si="21"/>
        <v>123004.51162790698</v>
      </c>
      <c r="F133" s="523">
        <f t="shared" si="22"/>
        <v>1035287.972868219</v>
      </c>
      <c r="G133" s="523">
        <f t="shared" si="23"/>
        <v>1096790.2286821725</v>
      </c>
      <c r="H133" s="526">
        <f t="shared" si="24"/>
        <v>240405.53714803953</v>
      </c>
      <c r="I133" s="577">
        <f t="shared" si="25"/>
        <v>240405.53714803953</v>
      </c>
      <c r="J133" s="514">
        <f t="shared" si="18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7"/>
        <v/>
      </c>
      <c r="C134" s="507">
        <f>IF(D93="","-",+C133+1)</f>
        <v>2049</v>
      </c>
      <c r="D134" s="374">
        <f>IF(F133+SUM(E$99:E133)=D$92,F133,D$92-SUM(E$99:E133))</f>
        <v>1035287.972868219</v>
      </c>
      <c r="E134" s="522">
        <f t="shared" si="21"/>
        <v>123004.51162790698</v>
      </c>
      <c r="F134" s="523">
        <f t="shared" si="22"/>
        <v>912283.46124031208</v>
      </c>
      <c r="G134" s="523">
        <f t="shared" si="23"/>
        <v>973785.71705426555</v>
      </c>
      <c r="H134" s="526">
        <f t="shared" si="24"/>
        <v>227239.06699624899</v>
      </c>
      <c r="I134" s="577">
        <f t="shared" si="25"/>
        <v>227239.06699624899</v>
      </c>
      <c r="J134" s="514">
        <f t="shared" si="18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7"/>
        <v/>
      </c>
      <c r="C135" s="507">
        <f>IF(D93="","-",+C134+1)</f>
        <v>2050</v>
      </c>
      <c r="D135" s="374">
        <f>IF(F134+SUM(E$99:E134)=D$92,F134,D$92-SUM(E$99:E134))</f>
        <v>912283.46124031208</v>
      </c>
      <c r="E135" s="522">
        <f t="shared" si="21"/>
        <v>123004.51162790698</v>
      </c>
      <c r="F135" s="523">
        <f t="shared" si="22"/>
        <v>789278.94961240515</v>
      </c>
      <c r="G135" s="523">
        <f t="shared" si="23"/>
        <v>850781.20542635862</v>
      </c>
      <c r="H135" s="526">
        <f t="shared" si="24"/>
        <v>214072.59684445843</v>
      </c>
      <c r="I135" s="577">
        <f t="shared" si="25"/>
        <v>214072.59684445843</v>
      </c>
      <c r="J135" s="514">
        <f t="shared" si="18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7"/>
        <v/>
      </c>
      <c r="C136" s="507">
        <f>IF(D93="","-",+C135+1)</f>
        <v>2051</v>
      </c>
      <c r="D136" s="374">
        <f>IF(F135+SUM(E$99:E135)=D$92,F135,D$92-SUM(E$99:E135))</f>
        <v>789278.94961240515</v>
      </c>
      <c r="E136" s="522">
        <f t="shared" si="21"/>
        <v>123004.51162790698</v>
      </c>
      <c r="F136" s="523">
        <f t="shared" si="22"/>
        <v>666274.43798449822</v>
      </c>
      <c r="G136" s="523">
        <f t="shared" si="23"/>
        <v>727776.69379845168</v>
      </c>
      <c r="H136" s="526">
        <f t="shared" si="24"/>
        <v>200906.12669266789</v>
      </c>
      <c r="I136" s="577">
        <f t="shared" si="25"/>
        <v>200906.12669266789</v>
      </c>
      <c r="J136" s="514">
        <f t="shared" si="18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7"/>
        <v/>
      </c>
      <c r="C137" s="507">
        <f>IF(D93="","-",+C136+1)</f>
        <v>2052</v>
      </c>
      <c r="D137" s="374">
        <f>IF(F136+SUM(E$99:E136)=D$92,F136,D$92-SUM(E$99:E136))</f>
        <v>666274.43798449822</v>
      </c>
      <c r="E137" s="522">
        <f t="shared" si="21"/>
        <v>123004.51162790698</v>
      </c>
      <c r="F137" s="523">
        <f t="shared" si="22"/>
        <v>543269.92635659128</v>
      </c>
      <c r="G137" s="523">
        <f t="shared" si="23"/>
        <v>604772.18217054475</v>
      </c>
      <c r="H137" s="526">
        <f t="shared" si="24"/>
        <v>187739.65654087736</v>
      </c>
      <c r="I137" s="577">
        <f t="shared" si="25"/>
        <v>187739.65654087736</v>
      </c>
      <c r="J137" s="514">
        <f t="shared" si="18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7"/>
        <v/>
      </c>
      <c r="C138" s="507">
        <f>IF(D93="","-",+C137+1)</f>
        <v>2053</v>
      </c>
      <c r="D138" s="374">
        <f>IF(F137+SUM(E$99:E137)=D$92,F137,D$92-SUM(E$99:E137))</f>
        <v>543269.92635659128</v>
      </c>
      <c r="E138" s="522">
        <f t="shared" si="21"/>
        <v>123004.51162790698</v>
      </c>
      <c r="F138" s="523">
        <f t="shared" si="22"/>
        <v>420265.41472868429</v>
      </c>
      <c r="G138" s="523">
        <f t="shared" si="23"/>
        <v>481767.67054263782</v>
      </c>
      <c r="H138" s="526">
        <f t="shared" si="24"/>
        <v>174573.18638908683</v>
      </c>
      <c r="I138" s="577">
        <f t="shared" si="25"/>
        <v>174573.18638908683</v>
      </c>
      <c r="J138" s="514">
        <f t="shared" si="18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7"/>
        <v/>
      </c>
      <c r="C139" s="507">
        <f>IF(D93="","-",+C138+1)</f>
        <v>2054</v>
      </c>
      <c r="D139" s="374">
        <f>IF(F138+SUM(E$99:E138)=D$92,F138,D$92-SUM(E$99:E138))</f>
        <v>420265.41472868429</v>
      </c>
      <c r="E139" s="522">
        <f t="shared" si="21"/>
        <v>123004.51162790698</v>
      </c>
      <c r="F139" s="523">
        <f t="shared" si="22"/>
        <v>297260.9031007773</v>
      </c>
      <c r="G139" s="523">
        <f t="shared" si="23"/>
        <v>358763.15891473077</v>
      </c>
      <c r="H139" s="526">
        <f t="shared" si="24"/>
        <v>161406.71623729629</v>
      </c>
      <c r="I139" s="577">
        <f t="shared" si="25"/>
        <v>161406.71623729629</v>
      </c>
      <c r="J139" s="514">
        <f t="shared" si="18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7"/>
        <v/>
      </c>
      <c r="C140" s="507">
        <f>IF(D93="","-",+C139+1)</f>
        <v>2055</v>
      </c>
      <c r="D140" s="374">
        <f>IF(F139+SUM(E$99:E139)=D$92,F139,D$92-SUM(E$99:E139))</f>
        <v>297260.9031007773</v>
      </c>
      <c r="E140" s="522">
        <f t="shared" si="21"/>
        <v>123004.51162790698</v>
      </c>
      <c r="F140" s="523">
        <f t="shared" si="22"/>
        <v>174256.39147287031</v>
      </c>
      <c r="G140" s="523">
        <f t="shared" si="23"/>
        <v>235758.64728682381</v>
      </c>
      <c r="H140" s="526">
        <f t="shared" si="24"/>
        <v>148240.24608550576</v>
      </c>
      <c r="I140" s="577">
        <f t="shared" si="25"/>
        <v>148240.24608550576</v>
      </c>
      <c r="J140" s="514">
        <f t="shared" si="18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7"/>
        <v/>
      </c>
      <c r="C141" s="507">
        <f>IF(D93="","-",+C140+1)</f>
        <v>2056</v>
      </c>
      <c r="D141" s="374">
        <f>IF(F140+SUM(E$99:E140)=D$92,F140,D$92-SUM(E$99:E140))</f>
        <v>174256.39147287031</v>
      </c>
      <c r="E141" s="522">
        <f t="shared" si="21"/>
        <v>123004.51162790698</v>
      </c>
      <c r="F141" s="523">
        <f t="shared" si="22"/>
        <v>51251.879844963332</v>
      </c>
      <c r="G141" s="523">
        <f t="shared" si="23"/>
        <v>112754.13565891681</v>
      </c>
      <c r="H141" s="526">
        <f t="shared" si="24"/>
        <v>135073.77593371519</v>
      </c>
      <c r="I141" s="577">
        <f t="shared" si="25"/>
        <v>135073.77593371519</v>
      </c>
      <c r="J141" s="514">
        <f t="shared" si="18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7"/>
        <v/>
      </c>
      <c r="C142" s="507">
        <f>IF(D93="","-",+C141+1)</f>
        <v>2057</v>
      </c>
      <c r="D142" s="374">
        <f>IF(F141+SUM(E$99:E141)=D$92,F141,D$92-SUM(E$99:E141))</f>
        <v>51251.879844963332</v>
      </c>
      <c r="E142" s="522">
        <f t="shared" si="21"/>
        <v>51251.879844963332</v>
      </c>
      <c r="F142" s="523">
        <f t="shared" si="22"/>
        <v>0</v>
      </c>
      <c r="G142" s="523">
        <f t="shared" si="23"/>
        <v>25625.939922481666</v>
      </c>
      <c r="H142" s="526">
        <f t="shared" si="24"/>
        <v>53994.894459919808</v>
      </c>
      <c r="I142" s="577">
        <f t="shared" si="25"/>
        <v>53994.894459919808</v>
      </c>
      <c r="J142" s="514">
        <f t="shared" si="18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7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1"/>
        <v>0</v>
      </c>
      <c r="F143" s="523">
        <f t="shared" si="22"/>
        <v>0</v>
      </c>
      <c r="G143" s="523">
        <f t="shared" si="23"/>
        <v>0</v>
      </c>
      <c r="H143" s="526">
        <f t="shared" si="24"/>
        <v>0</v>
      </c>
      <c r="I143" s="577">
        <f t="shared" si="25"/>
        <v>0</v>
      </c>
      <c r="J143" s="514">
        <f t="shared" si="18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7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1"/>
        <v>0</v>
      </c>
      <c r="F144" s="523">
        <f t="shared" si="22"/>
        <v>0</v>
      </c>
      <c r="G144" s="523">
        <f t="shared" si="23"/>
        <v>0</v>
      </c>
      <c r="H144" s="526">
        <f t="shared" si="24"/>
        <v>0</v>
      </c>
      <c r="I144" s="577">
        <f t="shared" si="25"/>
        <v>0</v>
      </c>
      <c r="J144" s="514">
        <f t="shared" si="18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7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1"/>
        <v>0</v>
      </c>
      <c r="F145" s="523">
        <f t="shared" si="22"/>
        <v>0</v>
      </c>
      <c r="G145" s="523">
        <f t="shared" si="23"/>
        <v>0</v>
      </c>
      <c r="H145" s="526">
        <f t="shared" si="24"/>
        <v>0</v>
      </c>
      <c r="I145" s="577">
        <f t="shared" si="25"/>
        <v>0</v>
      </c>
      <c r="J145" s="514">
        <f t="shared" si="18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7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1"/>
        <v>0</v>
      </c>
      <c r="F146" s="523">
        <f t="shared" si="22"/>
        <v>0</v>
      </c>
      <c r="G146" s="523">
        <f t="shared" si="23"/>
        <v>0</v>
      </c>
      <c r="H146" s="526">
        <f t="shared" si="24"/>
        <v>0</v>
      </c>
      <c r="I146" s="577">
        <f t="shared" si="25"/>
        <v>0</v>
      </c>
      <c r="J146" s="514">
        <f t="shared" si="18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7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1"/>
        <v>0</v>
      </c>
      <c r="F147" s="523">
        <f t="shared" si="22"/>
        <v>0</v>
      </c>
      <c r="G147" s="523">
        <f t="shared" si="23"/>
        <v>0</v>
      </c>
      <c r="H147" s="526">
        <f t="shared" si="24"/>
        <v>0</v>
      </c>
      <c r="I147" s="577">
        <f t="shared" si="25"/>
        <v>0</v>
      </c>
      <c r="J147" s="514">
        <f t="shared" si="18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7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1"/>
        <v>0</v>
      </c>
      <c r="F148" s="523">
        <f t="shared" si="22"/>
        <v>0</v>
      </c>
      <c r="G148" s="523">
        <f t="shared" si="23"/>
        <v>0</v>
      </c>
      <c r="H148" s="526">
        <f t="shared" si="24"/>
        <v>0</v>
      </c>
      <c r="I148" s="577">
        <f t="shared" si="25"/>
        <v>0</v>
      </c>
      <c r="J148" s="514">
        <f t="shared" si="18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7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1"/>
        <v>0</v>
      </c>
      <c r="F149" s="523">
        <f t="shared" si="22"/>
        <v>0</v>
      </c>
      <c r="G149" s="523">
        <f t="shared" si="23"/>
        <v>0</v>
      </c>
      <c r="H149" s="526">
        <f t="shared" si="24"/>
        <v>0</v>
      </c>
      <c r="I149" s="577">
        <f t="shared" si="25"/>
        <v>0</v>
      </c>
      <c r="J149" s="514">
        <f t="shared" si="18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7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1"/>
        <v>0</v>
      </c>
      <c r="F150" s="523">
        <f t="shared" si="22"/>
        <v>0</v>
      </c>
      <c r="G150" s="523">
        <f t="shared" si="23"/>
        <v>0</v>
      </c>
      <c r="H150" s="526">
        <f t="shared" si="24"/>
        <v>0</v>
      </c>
      <c r="I150" s="577">
        <f t="shared" si="25"/>
        <v>0</v>
      </c>
      <c r="J150" s="514">
        <f t="shared" si="18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7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1"/>
        <v>0</v>
      </c>
      <c r="F151" s="523">
        <f t="shared" si="22"/>
        <v>0</v>
      </c>
      <c r="G151" s="523">
        <f t="shared" si="23"/>
        <v>0</v>
      </c>
      <c r="H151" s="526">
        <f t="shared" si="24"/>
        <v>0</v>
      </c>
      <c r="I151" s="577">
        <f t="shared" si="25"/>
        <v>0</v>
      </c>
      <c r="J151" s="514">
        <f t="shared" si="18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7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1"/>
        <v>0</v>
      </c>
      <c r="F152" s="523">
        <f t="shared" si="22"/>
        <v>0</v>
      </c>
      <c r="G152" s="523">
        <f t="shared" si="23"/>
        <v>0</v>
      </c>
      <c r="H152" s="526">
        <f t="shared" si="24"/>
        <v>0</v>
      </c>
      <c r="I152" s="577">
        <f t="shared" si="25"/>
        <v>0</v>
      </c>
      <c r="J152" s="514">
        <f t="shared" si="18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7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1"/>
        <v>0</v>
      </c>
      <c r="F153" s="523">
        <f t="shared" si="22"/>
        <v>0</v>
      </c>
      <c r="G153" s="523">
        <f t="shared" si="23"/>
        <v>0</v>
      </c>
      <c r="H153" s="526">
        <f t="shared" si="24"/>
        <v>0</v>
      </c>
      <c r="I153" s="577">
        <f t="shared" si="25"/>
        <v>0</v>
      </c>
      <c r="J153" s="514">
        <f t="shared" si="18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7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1"/>
        <v>0</v>
      </c>
      <c r="F154" s="523">
        <f t="shared" si="22"/>
        <v>0</v>
      </c>
      <c r="G154" s="523">
        <f t="shared" si="23"/>
        <v>0</v>
      </c>
      <c r="H154" s="526">
        <f t="shared" si="24"/>
        <v>0</v>
      </c>
      <c r="I154" s="577">
        <f t="shared" si="25"/>
        <v>0</v>
      </c>
      <c r="J154" s="514">
        <f t="shared" si="18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5289194.0000000009</v>
      </c>
      <c r="F155" s="375"/>
      <c r="G155" s="375"/>
      <c r="H155" s="375">
        <f>SUM(H99:H154)</f>
        <v>17784438.568179507</v>
      </c>
      <c r="I155" s="375">
        <f>SUM(I99:I154)</f>
        <v>17784438.568179507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view="pageBreakPreview" zoomScale="82" zoomScaleNormal="100" zoomScaleSheetLayoutView="82" workbookViewId="0">
      <selection activeCell="B9" sqref="B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1685350.1603983724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1685350.1603983724</v>
      </c>
      <c r="O6" s="269"/>
      <c r="P6" s="269"/>
    </row>
    <row r="7" spans="1:16" ht="13.5" thickBot="1">
      <c r="C7" s="467" t="s">
        <v>48</v>
      </c>
      <c r="D7" s="624" t="s">
        <v>316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315</v>
      </c>
      <c r="E9" s="637" t="s">
        <v>500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14866883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353973.40476190473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1886952.5423200177</v>
      </c>
      <c r="H21" s="639">
        <v>1886952.5423200177</v>
      </c>
      <c r="I21" s="511">
        <f t="shared" si="4"/>
        <v>0</v>
      </c>
      <c r="J21" s="511"/>
      <c r="K21" s="518">
        <f t="shared" si="0"/>
        <v>1886952.5423200177</v>
      </c>
      <c r="L21" s="519">
        <f t="shared" si="1"/>
        <v>0</v>
      </c>
      <c r="M21" s="518">
        <f t="shared" si="2"/>
        <v>1886952.5423200177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>IU</v>
      </c>
      <c r="C22" s="507">
        <f>IF(D11="","-",+C21+1)</f>
        <v>2019</v>
      </c>
      <c r="D22" s="629">
        <v>13359427.822920887</v>
      </c>
      <c r="E22" s="630">
        <v>343797.67441860464</v>
      </c>
      <c r="F22" s="629">
        <v>13015630.148502283</v>
      </c>
      <c r="G22" s="630">
        <v>1656690.9906646225</v>
      </c>
      <c r="H22" s="639">
        <v>1656690.9906646225</v>
      </c>
      <c r="I22" s="511">
        <f t="shared" si="4"/>
        <v>0</v>
      </c>
      <c r="J22" s="511"/>
      <c r="K22" s="518">
        <f t="shared" si="0"/>
        <v>1656690.9906646225</v>
      </c>
      <c r="L22" s="519">
        <f t="shared" si="1"/>
        <v>0</v>
      </c>
      <c r="M22" s="518">
        <f t="shared" si="2"/>
        <v>1656690.9906646225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>IU</v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2002006.4535650103</v>
      </c>
      <c r="H23" s="639">
        <v>2002006.4535650103</v>
      </c>
      <c r="I23" s="511">
        <f t="shared" si="4"/>
        <v>0</v>
      </c>
      <c r="J23" s="511"/>
      <c r="K23" s="518">
        <f t="shared" ref="K23" si="7">G23</f>
        <v>2002006.4535650103</v>
      </c>
      <c r="L23" s="519">
        <f t="shared" ref="L23" si="8">IF(K23&lt;&gt;0,+G23-K23,0)</f>
        <v>0</v>
      </c>
      <c r="M23" s="518">
        <f t="shared" ref="M23" si="9">H23</f>
        <v>2002006.4535650103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523">
        <f>IF(F23+SUM(E$17:E23)=D$10,F23,D$10-SUM(E$17:E23))</f>
        <v>12736606.246063258</v>
      </c>
      <c r="E24" s="522">
        <f t="shared" ref="E24:E72" si="10">IF(+$I$14&lt;F23,$I$14,D24)</f>
        <v>353973.40476190473</v>
      </c>
      <c r="F24" s="523">
        <f t="shared" ref="F24:F72" si="11">+D24-E24</f>
        <v>12382632.841301354</v>
      </c>
      <c r="G24" s="524">
        <f t="shared" ref="G24:G51" si="12">+I$12*((D24+F24)/2)+E24</f>
        <v>1685350.1603983724</v>
      </c>
      <c r="H24" s="491">
        <f t="shared" ref="H24:H51" si="13">+I$13*((D24+F24)/2)+E24</f>
        <v>1685350.1603983724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12382632.841301354</v>
      </c>
      <c r="E25" s="522">
        <f t="shared" si="10"/>
        <v>353973.40476190473</v>
      </c>
      <c r="F25" s="523">
        <f t="shared" si="11"/>
        <v>12028659.436539449</v>
      </c>
      <c r="G25" s="524">
        <f t="shared" si="12"/>
        <v>1647827.3706693989</v>
      </c>
      <c r="H25" s="491">
        <f t="shared" si="13"/>
        <v>1647827.3706693989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12028659.436539449</v>
      </c>
      <c r="E26" s="522">
        <f t="shared" si="10"/>
        <v>353973.40476190473</v>
      </c>
      <c r="F26" s="523">
        <f t="shared" si="11"/>
        <v>11674686.031777544</v>
      </c>
      <c r="G26" s="524">
        <f t="shared" si="12"/>
        <v>1610304.5809404254</v>
      </c>
      <c r="H26" s="491">
        <f t="shared" si="13"/>
        <v>1610304.5809404254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11674686.031777544</v>
      </c>
      <c r="E27" s="522">
        <f t="shared" si="10"/>
        <v>353973.40476190473</v>
      </c>
      <c r="F27" s="523">
        <f t="shared" si="11"/>
        <v>11320712.627015639</v>
      </c>
      <c r="G27" s="524">
        <f t="shared" si="12"/>
        <v>1572781.7912114514</v>
      </c>
      <c r="H27" s="491">
        <f t="shared" si="13"/>
        <v>1572781.7912114514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11320712.627015639</v>
      </c>
      <c r="E28" s="522">
        <f t="shared" si="10"/>
        <v>353973.40476190473</v>
      </c>
      <c r="F28" s="523">
        <f t="shared" si="11"/>
        <v>10966739.222253734</v>
      </c>
      <c r="G28" s="524">
        <f t="shared" si="12"/>
        <v>1535259.0014824779</v>
      </c>
      <c r="H28" s="491">
        <f t="shared" si="13"/>
        <v>1535259.0014824779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10966739.222253734</v>
      </c>
      <c r="E29" s="522">
        <f t="shared" si="10"/>
        <v>353973.40476190473</v>
      </c>
      <c r="F29" s="523">
        <f t="shared" si="11"/>
        <v>10612765.817491829</v>
      </c>
      <c r="G29" s="524">
        <f t="shared" si="12"/>
        <v>1497736.2117535044</v>
      </c>
      <c r="H29" s="491">
        <f t="shared" si="13"/>
        <v>1497736.2117535044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10612765.817491829</v>
      </c>
      <c r="E30" s="522">
        <f t="shared" si="10"/>
        <v>353973.40476190473</v>
      </c>
      <c r="F30" s="523">
        <f t="shared" si="11"/>
        <v>10258792.412729925</v>
      </c>
      <c r="G30" s="524">
        <f t="shared" si="12"/>
        <v>1460213.4220245308</v>
      </c>
      <c r="H30" s="491">
        <f t="shared" si="13"/>
        <v>1460213.4220245308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10258792.412729925</v>
      </c>
      <c r="E31" s="522">
        <f t="shared" si="10"/>
        <v>353973.40476190473</v>
      </c>
      <c r="F31" s="523">
        <f t="shared" si="11"/>
        <v>9904819.0079680197</v>
      </c>
      <c r="G31" s="524">
        <f t="shared" si="12"/>
        <v>1422690.6322955568</v>
      </c>
      <c r="H31" s="491">
        <f t="shared" si="13"/>
        <v>1422690.6322955568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9904819.0079680197</v>
      </c>
      <c r="E32" s="522">
        <f t="shared" si="10"/>
        <v>353973.40476190473</v>
      </c>
      <c r="F32" s="523">
        <f t="shared" si="11"/>
        <v>9550845.6032061148</v>
      </c>
      <c r="G32" s="524">
        <f t="shared" si="12"/>
        <v>1385167.8425665833</v>
      </c>
      <c r="H32" s="491">
        <f t="shared" si="13"/>
        <v>1385167.8425665833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9550845.6032061148</v>
      </c>
      <c r="E33" s="522">
        <f t="shared" si="10"/>
        <v>353973.40476190473</v>
      </c>
      <c r="F33" s="523">
        <f t="shared" si="11"/>
        <v>9196872.19844421</v>
      </c>
      <c r="G33" s="524">
        <f t="shared" si="12"/>
        <v>1347645.0528376095</v>
      </c>
      <c r="H33" s="491">
        <f t="shared" si="13"/>
        <v>1347645.0528376095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9196872.19844421</v>
      </c>
      <c r="E34" s="522">
        <f t="shared" si="10"/>
        <v>353973.40476190473</v>
      </c>
      <c r="F34" s="523">
        <f t="shared" si="11"/>
        <v>8842898.7936823051</v>
      </c>
      <c r="G34" s="524">
        <f t="shared" si="12"/>
        <v>1310122.2631086363</v>
      </c>
      <c r="H34" s="491">
        <f t="shared" si="13"/>
        <v>1310122.2631086363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8842898.7936823051</v>
      </c>
      <c r="E35" s="522">
        <f t="shared" si="10"/>
        <v>353973.40476190473</v>
      </c>
      <c r="F35" s="523">
        <f t="shared" si="11"/>
        <v>8488925.3889204003</v>
      </c>
      <c r="G35" s="524">
        <f t="shared" si="12"/>
        <v>1272599.4733796623</v>
      </c>
      <c r="H35" s="491">
        <f t="shared" si="13"/>
        <v>1272599.4733796623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8488925.3889204003</v>
      </c>
      <c r="E36" s="522">
        <f t="shared" si="10"/>
        <v>353973.40476190473</v>
      </c>
      <c r="F36" s="523">
        <f t="shared" si="11"/>
        <v>8134951.9841584954</v>
      </c>
      <c r="G36" s="524">
        <f t="shared" si="12"/>
        <v>1235076.6836506887</v>
      </c>
      <c r="H36" s="491">
        <f t="shared" si="13"/>
        <v>1235076.6836506887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8134951.9841584954</v>
      </c>
      <c r="E37" s="522">
        <f t="shared" si="10"/>
        <v>353973.40476190473</v>
      </c>
      <c r="F37" s="523">
        <f t="shared" si="11"/>
        <v>7780978.5793965906</v>
      </c>
      <c r="G37" s="524">
        <f t="shared" si="12"/>
        <v>1197553.8939217152</v>
      </c>
      <c r="H37" s="491">
        <f t="shared" si="13"/>
        <v>1197553.8939217152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7780978.5793965906</v>
      </c>
      <c r="E38" s="522">
        <f t="shared" si="10"/>
        <v>353973.40476190473</v>
      </c>
      <c r="F38" s="523">
        <f t="shared" si="11"/>
        <v>7427005.1746346857</v>
      </c>
      <c r="G38" s="524">
        <f t="shared" si="12"/>
        <v>1160031.1041927414</v>
      </c>
      <c r="H38" s="491">
        <f t="shared" si="13"/>
        <v>1160031.1041927414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7427005.1746346857</v>
      </c>
      <c r="E39" s="522">
        <f t="shared" si="10"/>
        <v>353973.40476190473</v>
      </c>
      <c r="F39" s="523">
        <f t="shared" si="11"/>
        <v>7073031.7698727809</v>
      </c>
      <c r="G39" s="524">
        <f t="shared" si="12"/>
        <v>1122508.3144637677</v>
      </c>
      <c r="H39" s="491">
        <f t="shared" si="13"/>
        <v>1122508.3144637677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7073031.7698727809</v>
      </c>
      <c r="E40" s="522">
        <f t="shared" si="10"/>
        <v>353973.40476190473</v>
      </c>
      <c r="F40" s="523">
        <f t="shared" si="11"/>
        <v>6719058.365110876</v>
      </c>
      <c r="G40" s="524">
        <f t="shared" si="12"/>
        <v>1084985.5247347942</v>
      </c>
      <c r="H40" s="491">
        <f t="shared" si="13"/>
        <v>1084985.5247347942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6719058.365110876</v>
      </c>
      <c r="E41" s="522">
        <f t="shared" si="10"/>
        <v>353973.40476190473</v>
      </c>
      <c r="F41" s="523">
        <f t="shared" si="11"/>
        <v>6365084.9603489712</v>
      </c>
      <c r="G41" s="524">
        <f t="shared" si="12"/>
        <v>1047462.7350058205</v>
      </c>
      <c r="H41" s="491">
        <f t="shared" si="13"/>
        <v>1047462.7350058205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6365084.9603489712</v>
      </c>
      <c r="E42" s="522">
        <f t="shared" si="10"/>
        <v>353973.40476190473</v>
      </c>
      <c r="F42" s="523">
        <f t="shared" si="11"/>
        <v>6011111.5555870663</v>
      </c>
      <c r="G42" s="524">
        <f t="shared" si="12"/>
        <v>1009939.9452768469</v>
      </c>
      <c r="H42" s="491">
        <f t="shared" si="13"/>
        <v>1009939.9452768469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6011111.5555870663</v>
      </c>
      <c r="E43" s="522">
        <f t="shared" si="10"/>
        <v>353973.40476190473</v>
      </c>
      <c r="F43" s="523">
        <f t="shared" si="11"/>
        <v>5657138.1508251615</v>
      </c>
      <c r="G43" s="524">
        <f t="shared" si="12"/>
        <v>972417.15554787323</v>
      </c>
      <c r="H43" s="491">
        <f t="shared" si="13"/>
        <v>972417.15554787323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5657138.1508251615</v>
      </c>
      <c r="E44" s="522">
        <f t="shared" si="10"/>
        <v>353973.40476190473</v>
      </c>
      <c r="F44" s="523">
        <f t="shared" si="11"/>
        <v>5303164.7460632566</v>
      </c>
      <c r="G44" s="524">
        <f t="shared" si="12"/>
        <v>934894.36581889959</v>
      </c>
      <c r="H44" s="491">
        <f t="shared" si="13"/>
        <v>934894.36581889959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5303164.7460632566</v>
      </c>
      <c r="E45" s="522">
        <f t="shared" si="10"/>
        <v>353973.40476190473</v>
      </c>
      <c r="F45" s="523">
        <f t="shared" si="11"/>
        <v>4949191.3413013518</v>
      </c>
      <c r="G45" s="524">
        <f t="shared" si="12"/>
        <v>897371.57608992595</v>
      </c>
      <c r="H45" s="491">
        <f t="shared" si="13"/>
        <v>897371.57608992595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4949191.3413013518</v>
      </c>
      <c r="E46" s="522">
        <f t="shared" si="10"/>
        <v>353973.40476190473</v>
      </c>
      <c r="F46" s="523">
        <f t="shared" si="11"/>
        <v>4595217.9365394469</v>
      </c>
      <c r="G46" s="524">
        <f t="shared" si="12"/>
        <v>859848.7863609523</v>
      </c>
      <c r="H46" s="491">
        <f t="shared" si="13"/>
        <v>859848.7863609523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4595217.9365394469</v>
      </c>
      <c r="E47" s="522">
        <f t="shared" si="10"/>
        <v>353973.40476190473</v>
      </c>
      <c r="F47" s="523">
        <f t="shared" si="11"/>
        <v>4241244.5317775421</v>
      </c>
      <c r="G47" s="524">
        <f t="shared" si="12"/>
        <v>822325.99663197866</v>
      </c>
      <c r="H47" s="491">
        <f t="shared" si="13"/>
        <v>822325.99663197866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4241244.5317775421</v>
      </c>
      <c r="E48" s="522">
        <f t="shared" si="10"/>
        <v>353973.40476190473</v>
      </c>
      <c r="F48" s="523">
        <f t="shared" si="11"/>
        <v>3887271.1270156372</v>
      </c>
      <c r="G48" s="524">
        <f t="shared" si="12"/>
        <v>784803.20690300502</v>
      </c>
      <c r="H48" s="491">
        <f t="shared" si="13"/>
        <v>784803.20690300502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3887271.1270156372</v>
      </c>
      <c r="E49" s="522">
        <f t="shared" si="10"/>
        <v>353973.40476190473</v>
      </c>
      <c r="F49" s="523">
        <f t="shared" si="11"/>
        <v>3533297.7222537324</v>
      </c>
      <c r="G49" s="524">
        <f t="shared" si="12"/>
        <v>747280.41717403138</v>
      </c>
      <c r="H49" s="491">
        <f t="shared" si="13"/>
        <v>747280.41717403138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3533297.7222537324</v>
      </c>
      <c r="E50" s="522">
        <f t="shared" si="10"/>
        <v>353973.40476190473</v>
      </c>
      <c r="F50" s="523">
        <f t="shared" si="11"/>
        <v>3179324.3174918275</v>
      </c>
      <c r="G50" s="524">
        <f t="shared" si="12"/>
        <v>709757.62744505773</v>
      </c>
      <c r="H50" s="491">
        <f t="shared" si="13"/>
        <v>709757.62744505773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3179324.3174918275</v>
      </c>
      <c r="E51" s="522">
        <f t="shared" si="10"/>
        <v>353973.40476190473</v>
      </c>
      <c r="F51" s="523">
        <f t="shared" si="11"/>
        <v>2825350.9127299227</v>
      </c>
      <c r="G51" s="524">
        <f t="shared" si="12"/>
        <v>672234.83771608409</v>
      </c>
      <c r="H51" s="491">
        <f t="shared" si="13"/>
        <v>672234.83771608409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2825350.9127299227</v>
      </c>
      <c r="E52" s="522">
        <f t="shared" si="10"/>
        <v>353973.40476190473</v>
      </c>
      <c r="F52" s="523">
        <f t="shared" si="11"/>
        <v>2471377.5079680178</v>
      </c>
      <c r="G52" s="524">
        <f t="shared" ref="G52:G72" si="15">+I$12*((D52+F52)/2)+E52</f>
        <v>634712.04798711045</v>
      </c>
      <c r="H52" s="491">
        <f t="shared" ref="H52:H72" si="16">+I$13*((D52+F52)/2)+E52</f>
        <v>634712.04798711045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2471377.5079680178</v>
      </c>
      <c r="E53" s="522">
        <f t="shared" si="10"/>
        <v>353973.40476190473</v>
      </c>
      <c r="F53" s="523">
        <f t="shared" si="11"/>
        <v>2117404.103206113</v>
      </c>
      <c r="G53" s="524">
        <f t="shared" si="15"/>
        <v>597189.2582581368</v>
      </c>
      <c r="H53" s="491">
        <f t="shared" si="16"/>
        <v>597189.2582581368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2117404.103206113</v>
      </c>
      <c r="E54" s="522">
        <f t="shared" si="10"/>
        <v>353973.40476190473</v>
      </c>
      <c r="F54" s="523">
        <f t="shared" si="11"/>
        <v>1763430.6984442081</v>
      </c>
      <c r="G54" s="524">
        <f t="shared" si="15"/>
        <v>559666.46852916316</v>
      </c>
      <c r="H54" s="491">
        <f t="shared" si="16"/>
        <v>559666.46852916316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1763430.6984442081</v>
      </c>
      <c r="E55" s="522">
        <f t="shared" si="10"/>
        <v>353973.40476190473</v>
      </c>
      <c r="F55" s="523">
        <f t="shared" si="11"/>
        <v>1409457.2936823033</v>
      </c>
      <c r="G55" s="524">
        <f t="shared" si="15"/>
        <v>522143.67880018952</v>
      </c>
      <c r="H55" s="491">
        <f t="shared" si="16"/>
        <v>522143.67880018952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1409457.2936823033</v>
      </c>
      <c r="E56" s="522">
        <f t="shared" si="10"/>
        <v>353973.40476190473</v>
      </c>
      <c r="F56" s="523">
        <f t="shared" si="11"/>
        <v>1055483.8889203984</v>
      </c>
      <c r="G56" s="524">
        <f t="shared" si="15"/>
        <v>484620.88907121588</v>
      </c>
      <c r="H56" s="491">
        <f t="shared" si="16"/>
        <v>484620.88907121588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1055483.8889203984</v>
      </c>
      <c r="E57" s="522">
        <f t="shared" si="10"/>
        <v>353973.40476190473</v>
      </c>
      <c r="F57" s="523">
        <f t="shared" si="11"/>
        <v>701510.48415849369</v>
      </c>
      <c r="G57" s="524">
        <f t="shared" si="15"/>
        <v>447098.09934224223</v>
      </c>
      <c r="H57" s="491">
        <f t="shared" si="16"/>
        <v>447098.09934224223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701510.48415849369</v>
      </c>
      <c r="E58" s="522">
        <f t="shared" si="10"/>
        <v>353973.40476190473</v>
      </c>
      <c r="F58" s="523">
        <f t="shared" si="11"/>
        <v>347537.07939658896</v>
      </c>
      <c r="G58" s="524">
        <f t="shared" si="15"/>
        <v>409575.30961326859</v>
      </c>
      <c r="H58" s="491">
        <f t="shared" si="16"/>
        <v>409575.30961326859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347537.07939658896</v>
      </c>
      <c r="E59" s="522">
        <f t="shared" si="10"/>
        <v>347537.07939658896</v>
      </c>
      <c r="F59" s="523">
        <f t="shared" si="11"/>
        <v>0</v>
      </c>
      <c r="G59" s="524">
        <f t="shared" si="15"/>
        <v>365957.33439002751</v>
      </c>
      <c r="H59" s="491">
        <f t="shared" si="16"/>
        <v>365957.33439002751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14866883</v>
      </c>
      <c r="F73" s="375"/>
      <c r="G73" s="375">
        <f>SUM(G17:G72)</f>
        <v>51001550.016334422</v>
      </c>
      <c r="H73" s="375">
        <f>SUM(H17:H72)</f>
        <v>51001550.016334422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1656690.9906646225</v>
      </c>
      <c r="N87" s="546">
        <f>IF(J92&lt;D11,0,VLOOKUP(J92,C17:O72,11))</f>
        <v>1656690.9906646225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1767827.9448754457</v>
      </c>
      <c r="N88" s="550">
        <f>IF(J92&lt;D11,0,VLOOKUP(J92,C99:P154,7))</f>
        <v>1767827.9448754457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111136.95421082317</v>
      </c>
      <c r="N89" s="555">
        <f>+N88-N87</f>
        <v>111136.95421082317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345741.46511627908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>H99</f>
        <v>1018506.1541813499</v>
      </c>
      <c r="M99" s="519">
        <f>IF(L99&lt;&gt;0,+H99-L99,0)</f>
        <v>0</v>
      </c>
      <c r="N99" s="518">
        <f>I99</f>
        <v>1018506.1541813499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>H100</f>
        <v>2295188.8876024</v>
      </c>
      <c r="M100" s="519">
        <f>IF(L100&lt;&gt;0,+H100-L100,0)</f>
        <v>0</v>
      </c>
      <c r="N100" s="518">
        <f>I100</f>
        <v>2295188.8876024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18">+I101-H101</f>
        <v>0</v>
      </c>
      <c r="K101" s="514"/>
      <c r="L101" s="518">
        <f>H101</f>
        <v>2166100.4168751929</v>
      </c>
      <c r="M101" s="519">
        <f>IF(L101&lt;&gt;0,+H101-L101,0)</f>
        <v>0</v>
      </c>
      <c r="N101" s="518">
        <f>I101</f>
        <v>2166100.4168751929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18"/>
        <v>0</v>
      </c>
      <c r="K102" s="514"/>
      <c r="L102" s="518">
        <f>H102</f>
        <v>2053277.0180077213</v>
      </c>
      <c r="M102" s="519">
        <f>IF(L102&lt;&gt;0,+H102-L102,0)</f>
        <v>0</v>
      </c>
      <c r="N102" s="518">
        <f>I102</f>
        <v>2053277.0180077213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17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18"/>
        <v>0</v>
      </c>
      <c r="K103" s="514"/>
      <c r="L103" s="518">
        <f>H103</f>
        <v>1793928.9872663962</v>
      </c>
      <c r="M103" s="519">
        <f>IF(L103&lt;&gt;0,+H103-L103,0)</f>
        <v>0</v>
      </c>
      <c r="N103" s="518">
        <f>I103</f>
        <v>1793928.9872663962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17"/>
        <v/>
      </c>
      <c r="C104" s="507">
        <f>IF(D93="","-",+C103+1)</f>
        <v>2019</v>
      </c>
      <c r="D104" s="374">
        <f>IF(F103+SUM(E$99:E103)=D$92,F103,D$92-SUM(E$99:E103))</f>
        <v>13458364.180598006</v>
      </c>
      <c r="E104" s="522">
        <f t="shared" ref="E104:E154" si="19">IF(+$J$96&lt;F103,$J$96,D104)</f>
        <v>345741.46511627908</v>
      </c>
      <c r="F104" s="523">
        <f t="shared" ref="F104:F154" si="20">+D104-E104</f>
        <v>13112622.715481726</v>
      </c>
      <c r="G104" s="523">
        <f t="shared" ref="G104:G154" si="21">+(F104+D104)/2</f>
        <v>13285493.448039867</v>
      </c>
      <c r="H104" s="526">
        <f t="shared" ref="H104:H154" si="22">+J$94*G104+E104</f>
        <v>1767827.9448754457</v>
      </c>
      <c r="I104" s="577">
        <f t="shared" ref="I104:I154" si="23">+J$95*G104+E104</f>
        <v>1767827.9448754457</v>
      </c>
      <c r="J104" s="514">
        <f t="shared" si="18"/>
        <v>0</v>
      </c>
      <c r="K104" s="514"/>
      <c r="L104" s="525"/>
      <c r="M104" s="514">
        <f t="shared" ref="M104:M130" si="24">IF(L104&lt;&gt;0,+H104-L104,0)</f>
        <v>0</v>
      </c>
      <c r="N104" s="525"/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 ht="12.5">
      <c r="B105" s="195" t="str">
        <f t="shared" si="17"/>
        <v/>
      </c>
      <c r="C105" s="507">
        <f>IF(D93="","-",+C104+1)</f>
        <v>2020</v>
      </c>
      <c r="D105" s="374">
        <f>IF(F104+SUM(E$99:E104)=D$92,F104,D$92-SUM(E$99:E104))</f>
        <v>13112622.715481726</v>
      </c>
      <c r="E105" s="522">
        <f t="shared" si="19"/>
        <v>345741.46511627908</v>
      </c>
      <c r="F105" s="523">
        <f t="shared" si="20"/>
        <v>12766881.250365447</v>
      </c>
      <c r="G105" s="523">
        <f t="shared" si="21"/>
        <v>12939751.982923586</v>
      </c>
      <c r="H105" s="526">
        <f t="shared" si="22"/>
        <v>1730819.5894871461</v>
      </c>
      <c r="I105" s="577">
        <f t="shared" si="23"/>
        <v>1730819.5894871461</v>
      </c>
      <c r="J105" s="514">
        <f t="shared" si="18"/>
        <v>0</v>
      </c>
      <c r="K105" s="514"/>
      <c r="L105" s="525"/>
      <c r="M105" s="514">
        <f t="shared" si="24"/>
        <v>0</v>
      </c>
      <c r="N105" s="525"/>
      <c r="O105" s="514">
        <f t="shared" si="25"/>
        <v>0</v>
      </c>
      <c r="P105" s="514">
        <f t="shared" si="26"/>
        <v>0</v>
      </c>
    </row>
    <row r="106" spans="1:16" ht="12.5">
      <c r="B106" s="195" t="str">
        <f t="shared" si="17"/>
        <v/>
      </c>
      <c r="C106" s="507">
        <f>IF(D93="","-",+C105+1)</f>
        <v>2021</v>
      </c>
      <c r="D106" s="374">
        <f>IF(F105+SUM(E$99:E105)=D$92,F105,D$92-SUM(E$99:E105))</f>
        <v>12766881.250365447</v>
      </c>
      <c r="E106" s="522">
        <f t="shared" si="19"/>
        <v>345741.46511627908</v>
      </c>
      <c r="F106" s="523">
        <f t="shared" si="20"/>
        <v>12421139.785249168</v>
      </c>
      <c r="G106" s="523">
        <f t="shared" si="21"/>
        <v>12594010.517807309</v>
      </c>
      <c r="H106" s="526">
        <f t="shared" si="22"/>
        <v>1693811.2340988466</v>
      </c>
      <c r="I106" s="577">
        <f t="shared" si="23"/>
        <v>1693811.2340988466</v>
      </c>
      <c r="J106" s="514">
        <f t="shared" si="18"/>
        <v>0</v>
      </c>
      <c r="K106" s="514"/>
      <c r="L106" s="525"/>
      <c r="M106" s="514">
        <f t="shared" si="24"/>
        <v>0</v>
      </c>
      <c r="N106" s="525"/>
      <c r="O106" s="514">
        <f t="shared" si="25"/>
        <v>0</v>
      </c>
      <c r="P106" s="514">
        <f t="shared" si="26"/>
        <v>0</v>
      </c>
    </row>
    <row r="107" spans="1:16" ht="12.5">
      <c r="B107" s="195" t="str">
        <f t="shared" si="17"/>
        <v/>
      </c>
      <c r="C107" s="507">
        <f>IF(D93="","-",+C106+1)</f>
        <v>2022</v>
      </c>
      <c r="D107" s="374">
        <f>IF(F106+SUM(E$99:E106)=D$92,F106,D$92-SUM(E$99:E106))</f>
        <v>12421139.785249168</v>
      </c>
      <c r="E107" s="522">
        <f t="shared" si="19"/>
        <v>345741.46511627908</v>
      </c>
      <c r="F107" s="523">
        <f t="shared" si="20"/>
        <v>12075398.320132889</v>
      </c>
      <c r="G107" s="523">
        <f t="shared" si="21"/>
        <v>12248269.052691028</v>
      </c>
      <c r="H107" s="526">
        <f t="shared" si="22"/>
        <v>1656802.8787105465</v>
      </c>
      <c r="I107" s="577">
        <f t="shared" si="23"/>
        <v>1656802.8787105465</v>
      </c>
      <c r="J107" s="514">
        <f t="shared" si="18"/>
        <v>0</v>
      </c>
      <c r="K107" s="514"/>
      <c r="L107" s="525"/>
      <c r="M107" s="514">
        <f t="shared" si="24"/>
        <v>0</v>
      </c>
      <c r="N107" s="525"/>
      <c r="O107" s="514">
        <f t="shared" si="25"/>
        <v>0</v>
      </c>
      <c r="P107" s="514">
        <f t="shared" si="26"/>
        <v>0</v>
      </c>
    </row>
    <row r="108" spans="1:16" ht="12.5">
      <c r="B108" s="195" t="str">
        <f t="shared" si="17"/>
        <v/>
      </c>
      <c r="C108" s="507">
        <f>IF(D93="","-",+C107+1)</f>
        <v>2023</v>
      </c>
      <c r="D108" s="374">
        <f>IF(F107+SUM(E$99:E107)=D$92,F107,D$92-SUM(E$99:E107))</f>
        <v>12075398.320132889</v>
      </c>
      <c r="E108" s="522">
        <f t="shared" si="19"/>
        <v>345741.46511627908</v>
      </c>
      <c r="F108" s="523">
        <f t="shared" si="20"/>
        <v>11729656.85501661</v>
      </c>
      <c r="G108" s="523">
        <f t="shared" si="21"/>
        <v>11902527.58757475</v>
      </c>
      <c r="H108" s="526">
        <f t="shared" si="22"/>
        <v>1619794.523322247</v>
      </c>
      <c r="I108" s="577">
        <f t="shared" si="23"/>
        <v>1619794.523322247</v>
      </c>
      <c r="J108" s="514">
        <f t="shared" si="18"/>
        <v>0</v>
      </c>
      <c r="K108" s="514"/>
      <c r="L108" s="525"/>
      <c r="M108" s="514">
        <f t="shared" si="24"/>
        <v>0</v>
      </c>
      <c r="N108" s="525"/>
      <c r="O108" s="514">
        <f t="shared" si="25"/>
        <v>0</v>
      </c>
      <c r="P108" s="514">
        <f t="shared" si="26"/>
        <v>0</v>
      </c>
    </row>
    <row r="109" spans="1:16" ht="12.5">
      <c r="B109" s="195" t="str">
        <f t="shared" si="17"/>
        <v/>
      </c>
      <c r="C109" s="507">
        <f>IF(D93="","-",+C108+1)</f>
        <v>2024</v>
      </c>
      <c r="D109" s="374">
        <f>IF(F108+SUM(E$99:E108)=D$92,F108,D$92-SUM(E$99:E108))</f>
        <v>11729656.85501661</v>
      </c>
      <c r="E109" s="522">
        <f t="shared" si="19"/>
        <v>345741.46511627908</v>
      </c>
      <c r="F109" s="523">
        <f t="shared" si="20"/>
        <v>11383915.38990033</v>
      </c>
      <c r="G109" s="523">
        <f t="shared" si="21"/>
        <v>11556786.122458469</v>
      </c>
      <c r="H109" s="526">
        <f t="shared" si="22"/>
        <v>1582786.1679339474</v>
      </c>
      <c r="I109" s="577">
        <f t="shared" si="23"/>
        <v>1582786.1679339474</v>
      </c>
      <c r="J109" s="514">
        <f t="shared" si="18"/>
        <v>0</v>
      </c>
      <c r="K109" s="514"/>
      <c r="L109" s="525"/>
      <c r="M109" s="514">
        <f t="shared" si="24"/>
        <v>0</v>
      </c>
      <c r="N109" s="525"/>
      <c r="O109" s="514">
        <f t="shared" si="25"/>
        <v>0</v>
      </c>
      <c r="P109" s="514">
        <f t="shared" si="26"/>
        <v>0</v>
      </c>
    </row>
    <row r="110" spans="1:16" ht="12.5">
      <c r="B110" s="195" t="str">
        <f t="shared" si="17"/>
        <v/>
      </c>
      <c r="C110" s="507">
        <f>IF(D93="","-",+C109+1)</f>
        <v>2025</v>
      </c>
      <c r="D110" s="374">
        <f>IF(F109+SUM(E$99:E109)=D$92,F109,D$92-SUM(E$99:E109))</f>
        <v>11383915.38990033</v>
      </c>
      <c r="E110" s="522">
        <f t="shared" si="19"/>
        <v>345741.46511627908</v>
      </c>
      <c r="F110" s="523">
        <f t="shared" si="20"/>
        <v>11038173.924784051</v>
      </c>
      <c r="G110" s="523">
        <f t="shared" si="21"/>
        <v>11211044.657342192</v>
      </c>
      <c r="H110" s="526">
        <f t="shared" si="22"/>
        <v>1545777.8125456478</v>
      </c>
      <c r="I110" s="577">
        <f t="shared" si="23"/>
        <v>1545777.8125456478</v>
      </c>
      <c r="J110" s="514">
        <f t="shared" si="18"/>
        <v>0</v>
      </c>
      <c r="K110" s="514"/>
      <c r="L110" s="525"/>
      <c r="M110" s="514">
        <f t="shared" si="24"/>
        <v>0</v>
      </c>
      <c r="N110" s="525"/>
      <c r="O110" s="514">
        <f t="shared" si="25"/>
        <v>0</v>
      </c>
      <c r="P110" s="514">
        <f t="shared" si="26"/>
        <v>0</v>
      </c>
    </row>
    <row r="111" spans="1:16" ht="12.5">
      <c r="B111" s="195" t="str">
        <f t="shared" si="17"/>
        <v/>
      </c>
      <c r="C111" s="507">
        <f>IF(D93="","-",+C110+1)</f>
        <v>2026</v>
      </c>
      <c r="D111" s="374">
        <f>IF(F110+SUM(E$99:E110)=D$92,F110,D$92-SUM(E$99:E110))</f>
        <v>11038173.924784051</v>
      </c>
      <c r="E111" s="522">
        <f t="shared" si="19"/>
        <v>345741.46511627908</v>
      </c>
      <c r="F111" s="523">
        <f t="shared" si="20"/>
        <v>10692432.459667772</v>
      </c>
      <c r="G111" s="523">
        <f t="shared" si="21"/>
        <v>10865303.192225911</v>
      </c>
      <c r="H111" s="526">
        <f t="shared" si="22"/>
        <v>1508769.4571573478</v>
      </c>
      <c r="I111" s="577">
        <f t="shared" si="23"/>
        <v>1508769.4571573478</v>
      </c>
      <c r="J111" s="514">
        <f t="shared" si="18"/>
        <v>0</v>
      </c>
      <c r="K111" s="514"/>
      <c r="L111" s="525"/>
      <c r="M111" s="514">
        <f t="shared" si="24"/>
        <v>0</v>
      </c>
      <c r="N111" s="525"/>
      <c r="O111" s="514">
        <f t="shared" si="25"/>
        <v>0</v>
      </c>
      <c r="P111" s="514">
        <f t="shared" si="26"/>
        <v>0</v>
      </c>
    </row>
    <row r="112" spans="1:16" ht="12.5">
      <c r="B112" s="195" t="str">
        <f t="shared" si="17"/>
        <v/>
      </c>
      <c r="C112" s="507">
        <f>IF(D93="","-",+C111+1)</f>
        <v>2027</v>
      </c>
      <c r="D112" s="374">
        <f>IF(F111+SUM(E$99:E111)=D$92,F111,D$92-SUM(E$99:E111))</f>
        <v>10692432.459667772</v>
      </c>
      <c r="E112" s="522">
        <f t="shared" si="19"/>
        <v>345741.46511627908</v>
      </c>
      <c r="F112" s="523">
        <f t="shared" si="20"/>
        <v>10346690.994551493</v>
      </c>
      <c r="G112" s="523">
        <f t="shared" si="21"/>
        <v>10519561.727109633</v>
      </c>
      <c r="H112" s="526">
        <f t="shared" si="22"/>
        <v>1471761.1017690483</v>
      </c>
      <c r="I112" s="577">
        <f t="shared" si="23"/>
        <v>1471761.1017690483</v>
      </c>
      <c r="J112" s="514">
        <f t="shared" si="18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</row>
    <row r="113" spans="2:16" ht="12.5">
      <c r="B113" s="195" t="str">
        <f t="shared" si="17"/>
        <v/>
      </c>
      <c r="C113" s="507">
        <f>IF(D93="","-",+C112+1)</f>
        <v>2028</v>
      </c>
      <c r="D113" s="374">
        <f>IF(F112+SUM(E$99:E112)=D$92,F112,D$92-SUM(E$99:E112))</f>
        <v>10346690.994551493</v>
      </c>
      <c r="E113" s="522">
        <f t="shared" si="19"/>
        <v>345741.46511627908</v>
      </c>
      <c r="F113" s="523">
        <f t="shared" si="20"/>
        <v>10000949.529435214</v>
      </c>
      <c r="G113" s="523">
        <f t="shared" si="21"/>
        <v>10173820.261993352</v>
      </c>
      <c r="H113" s="526">
        <f t="shared" si="22"/>
        <v>1434752.7463807487</v>
      </c>
      <c r="I113" s="577">
        <f t="shared" si="23"/>
        <v>1434752.7463807487</v>
      </c>
      <c r="J113" s="514">
        <f t="shared" si="18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</row>
    <row r="114" spans="2:16" ht="12.5">
      <c r="B114" s="195" t="str">
        <f t="shared" si="17"/>
        <v/>
      </c>
      <c r="C114" s="507">
        <f>IF(D93="","-",+C113+1)</f>
        <v>2029</v>
      </c>
      <c r="D114" s="374">
        <f>IF(F113+SUM(E$99:E113)=D$92,F113,D$92-SUM(E$99:E113))</f>
        <v>10000949.529435214</v>
      </c>
      <c r="E114" s="522">
        <f t="shared" si="19"/>
        <v>345741.46511627908</v>
      </c>
      <c r="F114" s="523">
        <f t="shared" si="20"/>
        <v>9655208.0643189345</v>
      </c>
      <c r="G114" s="523">
        <f t="shared" si="21"/>
        <v>9828078.796877075</v>
      </c>
      <c r="H114" s="526">
        <f t="shared" si="22"/>
        <v>1397744.3909924491</v>
      </c>
      <c r="I114" s="577">
        <f t="shared" si="23"/>
        <v>1397744.3909924491</v>
      </c>
      <c r="J114" s="514">
        <f t="shared" si="18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</row>
    <row r="115" spans="2:16" ht="12.5">
      <c r="B115" s="195" t="str">
        <f t="shared" si="17"/>
        <v/>
      </c>
      <c r="C115" s="507">
        <f>IF(D93="","-",+C114+1)</f>
        <v>2030</v>
      </c>
      <c r="D115" s="374">
        <f>IF(F114+SUM(E$99:E114)=D$92,F114,D$92-SUM(E$99:E114))</f>
        <v>9655208.0643189345</v>
      </c>
      <c r="E115" s="522">
        <f t="shared" si="19"/>
        <v>345741.46511627908</v>
      </c>
      <c r="F115" s="523">
        <f t="shared" si="20"/>
        <v>9309466.5992026553</v>
      </c>
      <c r="G115" s="523">
        <f t="shared" si="21"/>
        <v>9482337.3317607939</v>
      </c>
      <c r="H115" s="526">
        <f t="shared" si="22"/>
        <v>1360736.0356041491</v>
      </c>
      <c r="I115" s="577">
        <f t="shared" si="23"/>
        <v>1360736.0356041491</v>
      </c>
      <c r="J115" s="514">
        <f t="shared" si="18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</row>
    <row r="116" spans="2:16" ht="12.5">
      <c r="B116" s="195" t="str">
        <f t="shared" si="17"/>
        <v/>
      </c>
      <c r="C116" s="507">
        <f>IF(D93="","-",+C115+1)</f>
        <v>2031</v>
      </c>
      <c r="D116" s="374">
        <f>IF(F115+SUM(E$99:E115)=D$92,F115,D$92-SUM(E$99:E115))</f>
        <v>9309466.5992026553</v>
      </c>
      <c r="E116" s="522">
        <f t="shared" si="19"/>
        <v>345741.46511627908</v>
      </c>
      <c r="F116" s="523">
        <f t="shared" si="20"/>
        <v>8963725.1340863761</v>
      </c>
      <c r="G116" s="523">
        <f t="shared" si="21"/>
        <v>9136595.8666445166</v>
      </c>
      <c r="H116" s="526">
        <f t="shared" si="22"/>
        <v>1323727.6802158498</v>
      </c>
      <c r="I116" s="577">
        <f t="shared" si="23"/>
        <v>1323727.6802158498</v>
      </c>
      <c r="J116" s="514">
        <f t="shared" si="18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</row>
    <row r="117" spans="2:16" ht="12.5">
      <c r="B117" s="195" t="str">
        <f t="shared" si="17"/>
        <v/>
      </c>
      <c r="C117" s="507">
        <f>IF(D93="","-",+C116+1)</f>
        <v>2032</v>
      </c>
      <c r="D117" s="374">
        <f>IF(F116+SUM(E$99:E116)=D$92,F116,D$92-SUM(E$99:E116))</f>
        <v>8963725.1340863761</v>
      </c>
      <c r="E117" s="522">
        <f t="shared" si="19"/>
        <v>345741.46511627908</v>
      </c>
      <c r="F117" s="523">
        <f t="shared" si="20"/>
        <v>8617983.6689700969</v>
      </c>
      <c r="G117" s="523">
        <f t="shared" si="21"/>
        <v>8790854.4015282355</v>
      </c>
      <c r="H117" s="526">
        <f t="shared" si="22"/>
        <v>1286719.32482755</v>
      </c>
      <c r="I117" s="577">
        <f t="shared" si="23"/>
        <v>1286719.32482755</v>
      </c>
      <c r="J117" s="514">
        <f t="shared" si="18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</row>
    <row r="118" spans="2:16" ht="12.5">
      <c r="B118" s="195" t="str">
        <f t="shared" si="17"/>
        <v/>
      </c>
      <c r="C118" s="507">
        <f>IF(D93="","-",+C117+1)</f>
        <v>2033</v>
      </c>
      <c r="D118" s="374">
        <f>IF(F117+SUM(E$99:E117)=D$92,F117,D$92-SUM(E$99:E117))</f>
        <v>8617983.6689700969</v>
      </c>
      <c r="E118" s="522">
        <f t="shared" si="19"/>
        <v>345741.46511627908</v>
      </c>
      <c r="F118" s="523">
        <f t="shared" si="20"/>
        <v>8272242.2038538177</v>
      </c>
      <c r="G118" s="523">
        <f t="shared" si="21"/>
        <v>8445112.9364119582</v>
      </c>
      <c r="H118" s="526">
        <f t="shared" si="22"/>
        <v>1249710.9694392504</v>
      </c>
      <c r="I118" s="577">
        <f t="shared" si="23"/>
        <v>1249710.9694392504</v>
      </c>
      <c r="J118" s="514">
        <f t="shared" si="18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</row>
    <row r="119" spans="2:16" ht="12.5">
      <c r="B119" s="195" t="str">
        <f t="shared" si="17"/>
        <v/>
      </c>
      <c r="C119" s="507">
        <f>IF(D93="","-",+C118+1)</f>
        <v>2034</v>
      </c>
      <c r="D119" s="374">
        <f>IF(F118+SUM(E$99:E118)=D$92,F118,D$92-SUM(E$99:E118))</f>
        <v>8272242.2038538177</v>
      </c>
      <c r="E119" s="522">
        <f t="shared" si="19"/>
        <v>345741.46511627908</v>
      </c>
      <c r="F119" s="523">
        <f t="shared" si="20"/>
        <v>7926500.7387375385</v>
      </c>
      <c r="G119" s="523">
        <f t="shared" si="21"/>
        <v>8099371.4712956781</v>
      </c>
      <c r="H119" s="526">
        <f t="shared" si="22"/>
        <v>1212702.6140509506</v>
      </c>
      <c r="I119" s="577">
        <f t="shared" si="23"/>
        <v>1212702.6140509506</v>
      </c>
      <c r="J119" s="514">
        <f t="shared" si="18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</row>
    <row r="120" spans="2:16" ht="12.5">
      <c r="B120" s="195" t="str">
        <f t="shared" si="17"/>
        <v/>
      </c>
      <c r="C120" s="507">
        <f>IF(D93="","-",+C119+1)</f>
        <v>2035</v>
      </c>
      <c r="D120" s="374">
        <f>IF(F119+SUM(E$99:E119)=D$92,F119,D$92-SUM(E$99:E119))</f>
        <v>7926500.7387375385</v>
      </c>
      <c r="E120" s="522">
        <f t="shared" si="19"/>
        <v>345741.46511627908</v>
      </c>
      <c r="F120" s="523">
        <f t="shared" si="20"/>
        <v>7580759.2736212593</v>
      </c>
      <c r="G120" s="523">
        <f t="shared" si="21"/>
        <v>7753630.0061793989</v>
      </c>
      <c r="H120" s="526">
        <f t="shared" si="22"/>
        <v>1175694.2586626508</v>
      </c>
      <c r="I120" s="577">
        <f t="shared" si="23"/>
        <v>1175694.2586626508</v>
      </c>
      <c r="J120" s="514">
        <f t="shared" si="18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</row>
    <row r="121" spans="2:16" ht="12.5">
      <c r="B121" s="195" t="str">
        <f t="shared" si="17"/>
        <v/>
      </c>
      <c r="C121" s="507">
        <f>IF(D93="","-",+C120+1)</f>
        <v>2036</v>
      </c>
      <c r="D121" s="374">
        <f>IF(F120+SUM(E$99:E120)=D$92,F120,D$92-SUM(E$99:E120))</f>
        <v>7580759.2736212593</v>
      </c>
      <c r="E121" s="522">
        <f t="shared" si="19"/>
        <v>345741.46511627908</v>
      </c>
      <c r="F121" s="523">
        <f t="shared" si="20"/>
        <v>7235017.8085049801</v>
      </c>
      <c r="G121" s="523">
        <f t="shared" si="21"/>
        <v>7407888.5410631197</v>
      </c>
      <c r="H121" s="526">
        <f t="shared" si="22"/>
        <v>1138685.9032743513</v>
      </c>
      <c r="I121" s="577">
        <f t="shared" si="23"/>
        <v>1138685.9032743513</v>
      </c>
      <c r="J121" s="514">
        <f t="shared" si="18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</row>
    <row r="122" spans="2:16" ht="12.5">
      <c r="B122" s="195" t="str">
        <f t="shared" si="17"/>
        <v/>
      </c>
      <c r="C122" s="507">
        <f>IF(D93="","-",+C121+1)</f>
        <v>2037</v>
      </c>
      <c r="D122" s="374">
        <f>IF(F121+SUM(E$99:E121)=D$92,F121,D$92-SUM(E$99:E121))</f>
        <v>7235017.8085049801</v>
      </c>
      <c r="E122" s="522">
        <f t="shared" si="19"/>
        <v>345741.46511627908</v>
      </c>
      <c r="F122" s="523">
        <f t="shared" si="20"/>
        <v>6889276.3433887009</v>
      </c>
      <c r="G122" s="523">
        <f t="shared" si="21"/>
        <v>7062147.0759468405</v>
      </c>
      <c r="H122" s="526">
        <f t="shared" si="22"/>
        <v>1101677.5478860517</v>
      </c>
      <c r="I122" s="577">
        <f t="shared" si="23"/>
        <v>1101677.5478860517</v>
      </c>
      <c r="J122" s="514">
        <f t="shared" si="18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</row>
    <row r="123" spans="2:16" ht="12.5">
      <c r="B123" s="195" t="str">
        <f t="shared" si="17"/>
        <v/>
      </c>
      <c r="C123" s="507">
        <f>IF(D93="","-",+C122+1)</f>
        <v>2038</v>
      </c>
      <c r="D123" s="374">
        <f>IF(F122+SUM(E$99:E122)=D$92,F122,D$92-SUM(E$99:E122))</f>
        <v>6889276.3433887009</v>
      </c>
      <c r="E123" s="522">
        <f t="shared" si="19"/>
        <v>345741.46511627908</v>
      </c>
      <c r="F123" s="523">
        <f t="shared" si="20"/>
        <v>6543534.8782724217</v>
      </c>
      <c r="G123" s="523">
        <f t="shared" si="21"/>
        <v>6716405.6108305613</v>
      </c>
      <c r="H123" s="526">
        <f t="shared" si="22"/>
        <v>1064669.1924977519</v>
      </c>
      <c r="I123" s="577">
        <f t="shared" si="23"/>
        <v>1064669.1924977519</v>
      </c>
      <c r="J123" s="514">
        <f t="shared" si="18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</row>
    <row r="124" spans="2:16" ht="12.5">
      <c r="B124" s="195" t="str">
        <f t="shared" si="17"/>
        <v/>
      </c>
      <c r="C124" s="507">
        <f>IF(D93="","-",+C123+1)</f>
        <v>2039</v>
      </c>
      <c r="D124" s="374">
        <f>IF(F123+SUM(E$99:E123)=D$92,F123,D$92-SUM(E$99:E123))</f>
        <v>6543534.8782724217</v>
      </c>
      <c r="E124" s="522">
        <f t="shared" si="19"/>
        <v>345741.46511627908</v>
      </c>
      <c r="F124" s="523">
        <f t="shared" si="20"/>
        <v>6197793.4131561425</v>
      </c>
      <c r="G124" s="523">
        <f t="shared" si="21"/>
        <v>6370664.1457142821</v>
      </c>
      <c r="H124" s="526">
        <f t="shared" si="22"/>
        <v>1027660.8371094522</v>
      </c>
      <c r="I124" s="577">
        <f t="shared" si="23"/>
        <v>1027660.8371094522</v>
      </c>
      <c r="J124" s="514">
        <f t="shared" si="18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</row>
    <row r="125" spans="2:16" ht="12.5">
      <c r="B125" s="195" t="str">
        <f t="shared" si="17"/>
        <v/>
      </c>
      <c r="C125" s="507">
        <f>IF(D93="","-",+C124+1)</f>
        <v>2040</v>
      </c>
      <c r="D125" s="374">
        <f>IF(F124+SUM(E$99:E124)=D$92,F124,D$92-SUM(E$99:E124))</f>
        <v>6197793.4131561425</v>
      </c>
      <c r="E125" s="522">
        <f t="shared" si="19"/>
        <v>345741.46511627908</v>
      </c>
      <c r="F125" s="523">
        <f t="shared" si="20"/>
        <v>5852051.9480398633</v>
      </c>
      <c r="G125" s="523">
        <f t="shared" si="21"/>
        <v>6024922.6805980029</v>
      </c>
      <c r="H125" s="526">
        <f t="shared" si="22"/>
        <v>990652.48172115255</v>
      </c>
      <c r="I125" s="577">
        <f t="shared" si="23"/>
        <v>990652.48172115255</v>
      </c>
      <c r="J125" s="514">
        <f t="shared" si="18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</row>
    <row r="126" spans="2:16" ht="12.5">
      <c r="B126" s="195" t="str">
        <f t="shared" si="17"/>
        <v/>
      </c>
      <c r="C126" s="507">
        <f>IF(D93="","-",+C125+1)</f>
        <v>2041</v>
      </c>
      <c r="D126" s="374">
        <f>IF(F125+SUM(E$99:E125)=D$92,F125,D$92-SUM(E$99:E125))</f>
        <v>5852051.9480398633</v>
      </c>
      <c r="E126" s="522">
        <f t="shared" si="19"/>
        <v>345741.46511627908</v>
      </c>
      <c r="F126" s="523">
        <f t="shared" si="20"/>
        <v>5506310.4829235841</v>
      </c>
      <c r="G126" s="523">
        <f t="shared" si="21"/>
        <v>5679181.2154817237</v>
      </c>
      <c r="H126" s="526">
        <f t="shared" si="22"/>
        <v>953644.12633285287</v>
      </c>
      <c r="I126" s="577">
        <f t="shared" si="23"/>
        <v>953644.12633285287</v>
      </c>
      <c r="J126" s="514">
        <f t="shared" si="18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</row>
    <row r="127" spans="2:16" ht="12.5">
      <c r="B127" s="195" t="str">
        <f t="shared" si="17"/>
        <v/>
      </c>
      <c r="C127" s="507">
        <f>IF(D93="","-",+C126+1)</f>
        <v>2042</v>
      </c>
      <c r="D127" s="374">
        <f>IF(F126+SUM(E$99:E126)=D$92,F126,D$92-SUM(E$99:E126))</f>
        <v>5506310.4829235841</v>
      </c>
      <c r="E127" s="522">
        <f t="shared" si="19"/>
        <v>345741.46511627908</v>
      </c>
      <c r="F127" s="523">
        <f t="shared" si="20"/>
        <v>5160569.0178073049</v>
      </c>
      <c r="G127" s="523">
        <f t="shared" si="21"/>
        <v>5333439.7503654445</v>
      </c>
      <c r="H127" s="526">
        <f t="shared" si="22"/>
        <v>916635.77094455319</v>
      </c>
      <c r="I127" s="577">
        <f t="shared" si="23"/>
        <v>916635.77094455319</v>
      </c>
      <c r="J127" s="514">
        <f t="shared" si="18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</row>
    <row r="128" spans="2:16" ht="12.5">
      <c r="B128" s="195" t="str">
        <f t="shared" si="17"/>
        <v/>
      </c>
      <c r="C128" s="507">
        <f>IF(D93="","-",+C127+1)</f>
        <v>2043</v>
      </c>
      <c r="D128" s="374">
        <f>IF(F127+SUM(E$99:E127)=D$92,F127,D$92-SUM(E$99:E127))</f>
        <v>5160569.0178073049</v>
      </c>
      <c r="E128" s="522">
        <f t="shared" si="19"/>
        <v>345741.46511627908</v>
      </c>
      <c r="F128" s="523">
        <f t="shared" si="20"/>
        <v>4814827.5526910257</v>
      </c>
      <c r="G128" s="523">
        <f t="shared" si="21"/>
        <v>4987698.2852491653</v>
      </c>
      <c r="H128" s="526">
        <f t="shared" si="22"/>
        <v>879627.41555625352</v>
      </c>
      <c r="I128" s="577">
        <f t="shared" si="23"/>
        <v>879627.41555625352</v>
      </c>
      <c r="J128" s="514">
        <f t="shared" si="18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</row>
    <row r="129" spans="2:16" ht="12.5">
      <c r="B129" s="195" t="str">
        <f t="shared" si="17"/>
        <v/>
      </c>
      <c r="C129" s="507">
        <f>IF(D93="","-",+C128+1)</f>
        <v>2044</v>
      </c>
      <c r="D129" s="374">
        <f>IF(F128+SUM(E$99:E128)=D$92,F128,D$92-SUM(E$99:E128))</f>
        <v>4814827.5526910257</v>
      </c>
      <c r="E129" s="522">
        <f t="shared" si="19"/>
        <v>345741.46511627908</v>
      </c>
      <c r="F129" s="523">
        <f t="shared" si="20"/>
        <v>4469086.0875747465</v>
      </c>
      <c r="G129" s="523">
        <f t="shared" si="21"/>
        <v>4641956.8201328861</v>
      </c>
      <c r="H129" s="526">
        <f t="shared" si="22"/>
        <v>842619.06016795384</v>
      </c>
      <c r="I129" s="577">
        <f t="shared" si="23"/>
        <v>842619.06016795384</v>
      </c>
      <c r="J129" s="514">
        <f t="shared" si="18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</row>
    <row r="130" spans="2:16" ht="12.5">
      <c r="B130" s="195" t="str">
        <f t="shared" si="17"/>
        <v/>
      </c>
      <c r="C130" s="507">
        <f>IF(D93="","-",+C129+1)</f>
        <v>2045</v>
      </c>
      <c r="D130" s="374">
        <f>IF(F129+SUM(E$99:E129)=D$92,F129,D$92-SUM(E$99:E129))</f>
        <v>4469086.0875747465</v>
      </c>
      <c r="E130" s="522">
        <f t="shared" si="19"/>
        <v>345741.46511627908</v>
      </c>
      <c r="F130" s="523">
        <f t="shared" si="20"/>
        <v>4123344.6224584673</v>
      </c>
      <c r="G130" s="523">
        <f t="shared" si="21"/>
        <v>4296215.3550166069</v>
      </c>
      <c r="H130" s="526">
        <f t="shared" si="22"/>
        <v>805610.70477965428</v>
      </c>
      <c r="I130" s="577">
        <f t="shared" si="23"/>
        <v>805610.70477965428</v>
      </c>
      <c r="J130" s="514">
        <f t="shared" si="18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</row>
    <row r="131" spans="2:16" ht="12.5">
      <c r="B131" s="195" t="str">
        <f t="shared" si="17"/>
        <v/>
      </c>
      <c r="C131" s="507">
        <f>IF(D93="","-",+C130+1)</f>
        <v>2046</v>
      </c>
      <c r="D131" s="374">
        <f>IF(F130+SUM(E$99:E130)=D$92,F130,D$92-SUM(E$99:E130))</f>
        <v>4123344.6224584673</v>
      </c>
      <c r="E131" s="522">
        <f t="shared" si="19"/>
        <v>345741.46511627908</v>
      </c>
      <c r="F131" s="523">
        <f t="shared" si="20"/>
        <v>3777603.1573421881</v>
      </c>
      <c r="G131" s="523">
        <f t="shared" si="21"/>
        <v>3950473.8899003277</v>
      </c>
      <c r="H131" s="526">
        <f t="shared" si="22"/>
        <v>768602.34939135448</v>
      </c>
      <c r="I131" s="577">
        <f t="shared" si="23"/>
        <v>768602.34939135448</v>
      </c>
      <c r="J131" s="514">
        <f t="shared" si="18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7"/>
        <v/>
      </c>
      <c r="C132" s="507">
        <f>IF(D93="","-",+C131+1)</f>
        <v>2047</v>
      </c>
      <c r="D132" s="374">
        <f>IF(F131+SUM(E$99:E131)=D$92,F131,D$92-SUM(E$99:E131))</f>
        <v>3777603.1573421881</v>
      </c>
      <c r="E132" s="522">
        <f t="shared" si="19"/>
        <v>345741.46511627908</v>
      </c>
      <c r="F132" s="523">
        <f t="shared" si="20"/>
        <v>3431861.6922259089</v>
      </c>
      <c r="G132" s="523">
        <f t="shared" si="21"/>
        <v>3604732.4247840485</v>
      </c>
      <c r="H132" s="526">
        <f t="shared" si="22"/>
        <v>731593.99400305492</v>
      </c>
      <c r="I132" s="577">
        <f t="shared" si="23"/>
        <v>731593.99400305492</v>
      </c>
      <c r="J132" s="514">
        <f t="shared" si="18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7"/>
        <v/>
      </c>
      <c r="C133" s="507">
        <f>IF(D93="","-",+C132+1)</f>
        <v>2048</v>
      </c>
      <c r="D133" s="374">
        <f>IF(F132+SUM(E$99:E132)=D$92,F132,D$92-SUM(E$99:E132))</f>
        <v>3431861.6922259089</v>
      </c>
      <c r="E133" s="522">
        <f t="shared" si="19"/>
        <v>345741.46511627908</v>
      </c>
      <c r="F133" s="523">
        <f t="shared" si="20"/>
        <v>3086120.2271096297</v>
      </c>
      <c r="G133" s="523">
        <f t="shared" si="21"/>
        <v>3258990.9596677693</v>
      </c>
      <c r="H133" s="526">
        <f t="shared" si="22"/>
        <v>694585.63861475512</v>
      </c>
      <c r="I133" s="577">
        <f t="shared" si="23"/>
        <v>694585.63861475512</v>
      </c>
      <c r="J133" s="514">
        <f t="shared" si="18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7"/>
        <v/>
      </c>
      <c r="C134" s="507">
        <f>IF(D93="","-",+C133+1)</f>
        <v>2049</v>
      </c>
      <c r="D134" s="374">
        <f>IF(F133+SUM(E$99:E133)=D$92,F133,D$92-SUM(E$99:E133))</f>
        <v>3086120.2271096297</v>
      </c>
      <c r="E134" s="522">
        <f t="shared" si="19"/>
        <v>345741.46511627908</v>
      </c>
      <c r="F134" s="523">
        <f t="shared" si="20"/>
        <v>2740378.7619933505</v>
      </c>
      <c r="G134" s="523">
        <f t="shared" si="21"/>
        <v>2913249.4945514901</v>
      </c>
      <c r="H134" s="526">
        <f t="shared" si="22"/>
        <v>657577.28322645556</v>
      </c>
      <c r="I134" s="577">
        <f t="shared" si="23"/>
        <v>657577.28322645556</v>
      </c>
      <c r="J134" s="514">
        <f t="shared" si="18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7"/>
        <v/>
      </c>
      <c r="C135" s="507">
        <f>IF(D93="","-",+C134+1)</f>
        <v>2050</v>
      </c>
      <c r="D135" s="374">
        <f>IF(F134+SUM(E$99:E134)=D$92,F134,D$92-SUM(E$99:E134))</f>
        <v>2740378.7619933505</v>
      </c>
      <c r="E135" s="522">
        <f t="shared" si="19"/>
        <v>345741.46511627908</v>
      </c>
      <c r="F135" s="523">
        <f t="shared" si="20"/>
        <v>2394637.2968770713</v>
      </c>
      <c r="G135" s="523">
        <f t="shared" si="21"/>
        <v>2567508.0294352109</v>
      </c>
      <c r="H135" s="526">
        <f t="shared" si="22"/>
        <v>620568.92783815577</v>
      </c>
      <c r="I135" s="577">
        <f t="shared" si="23"/>
        <v>620568.92783815577</v>
      </c>
      <c r="J135" s="514">
        <f t="shared" si="18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7"/>
        <v/>
      </c>
      <c r="C136" s="507">
        <f>IF(D93="","-",+C135+1)</f>
        <v>2051</v>
      </c>
      <c r="D136" s="374">
        <f>IF(F135+SUM(E$99:E135)=D$92,F135,D$92-SUM(E$99:E135))</f>
        <v>2394637.2968770713</v>
      </c>
      <c r="E136" s="522">
        <f t="shared" si="19"/>
        <v>345741.46511627908</v>
      </c>
      <c r="F136" s="523">
        <f t="shared" si="20"/>
        <v>2048895.8317607921</v>
      </c>
      <c r="G136" s="523">
        <f t="shared" si="21"/>
        <v>2221766.5643189317</v>
      </c>
      <c r="H136" s="526">
        <f t="shared" si="22"/>
        <v>583560.5724498562</v>
      </c>
      <c r="I136" s="577">
        <f t="shared" si="23"/>
        <v>583560.5724498562</v>
      </c>
      <c r="J136" s="514">
        <f t="shared" si="18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7"/>
        <v/>
      </c>
      <c r="C137" s="507">
        <f>IF(D93="","-",+C136+1)</f>
        <v>2052</v>
      </c>
      <c r="D137" s="374">
        <f>IF(F136+SUM(E$99:E136)=D$92,F136,D$92-SUM(E$99:E136))</f>
        <v>2048895.8317607921</v>
      </c>
      <c r="E137" s="522">
        <f t="shared" si="19"/>
        <v>345741.46511627908</v>
      </c>
      <c r="F137" s="523">
        <f t="shared" si="20"/>
        <v>1703154.3666445129</v>
      </c>
      <c r="G137" s="523">
        <f t="shared" si="21"/>
        <v>1876025.0992026525</v>
      </c>
      <c r="H137" s="526">
        <f t="shared" si="22"/>
        <v>546552.21706155641</v>
      </c>
      <c r="I137" s="577">
        <f t="shared" si="23"/>
        <v>546552.21706155641</v>
      </c>
      <c r="J137" s="514">
        <f t="shared" si="18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7"/>
        <v/>
      </c>
      <c r="C138" s="507">
        <f>IF(D93="","-",+C137+1)</f>
        <v>2053</v>
      </c>
      <c r="D138" s="374">
        <f>IF(F137+SUM(E$99:E137)=D$92,F137,D$92-SUM(E$99:E137))</f>
        <v>1703154.3666445129</v>
      </c>
      <c r="E138" s="522">
        <f t="shared" si="19"/>
        <v>345741.46511627908</v>
      </c>
      <c r="F138" s="523">
        <f t="shared" si="20"/>
        <v>1357412.9015282337</v>
      </c>
      <c r="G138" s="523">
        <f t="shared" si="21"/>
        <v>1530283.6340863733</v>
      </c>
      <c r="H138" s="526">
        <f t="shared" si="22"/>
        <v>509543.86167325679</v>
      </c>
      <c r="I138" s="577">
        <f t="shared" si="23"/>
        <v>509543.86167325679</v>
      </c>
      <c r="J138" s="514">
        <f t="shared" si="18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7"/>
        <v/>
      </c>
      <c r="C139" s="507">
        <f>IF(D93="","-",+C138+1)</f>
        <v>2054</v>
      </c>
      <c r="D139" s="374">
        <f>IF(F138+SUM(E$99:E138)=D$92,F138,D$92-SUM(E$99:E138))</f>
        <v>1357412.9015282337</v>
      </c>
      <c r="E139" s="522">
        <f t="shared" si="19"/>
        <v>345741.46511627908</v>
      </c>
      <c r="F139" s="523">
        <f t="shared" si="20"/>
        <v>1011671.4364119546</v>
      </c>
      <c r="G139" s="523">
        <f t="shared" si="21"/>
        <v>1184542.1689700941</v>
      </c>
      <c r="H139" s="526">
        <f t="shared" si="22"/>
        <v>472535.50628495711</v>
      </c>
      <c r="I139" s="577">
        <f t="shared" si="23"/>
        <v>472535.50628495711</v>
      </c>
      <c r="J139" s="514">
        <f t="shared" si="18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7"/>
        <v/>
      </c>
      <c r="C140" s="507">
        <f>IF(D93="","-",+C139+1)</f>
        <v>2055</v>
      </c>
      <c r="D140" s="374">
        <f>IF(F139+SUM(E$99:E139)=D$92,F139,D$92-SUM(E$99:E139))</f>
        <v>1011671.4364119546</v>
      </c>
      <c r="E140" s="522">
        <f t="shared" si="19"/>
        <v>345741.46511627908</v>
      </c>
      <c r="F140" s="523">
        <f t="shared" si="20"/>
        <v>665929.9712956755</v>
      </c>
      <c r="G140" s="523">
        <f t="shared" si="21"/>
        <v>838800.7038538151</v>
      </c>
      <c r="H140" s="526">
        <f t="shared" si="22"/>
        <v>435527.15089665749</v>
      </c>
      <c r="I140" s="577">
        <f t="shared" si="23"/>
        <v>435527.15089665749</v>
      </c>
      <c r="J140" s="514">
        <f t="shared" si="18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7"/>
        <v/>
      </c>
      <c r="C141" s="507">
        <f>IF(D93="","-",+C140+1)</f>
        <v>2056</v>
      </c>
      <c r="D141" s="374">
        <f>IF(F140+SUM(E$99:E140)=D$92,F140,D$92-SUM(E$99:E140))</f>
        <v>665929.9712956755</v>
      </c>
      <c r="E141" s="522">
        <f t="shared" si="19"/>
        <v>345741.46511627908</v>
      </c>
      <c r="F141" s="523">
        <f t="shared" si="20"/>
        <v>320188.50617939641</v>
      </c>
      <c r="G141" s="523">
        <f t="shared" si="21"/>
        <v>493059.23873753595</v>
      </c>
      <c r="H141" s="526">
        <f t="shared" si="22"/>
        <v>398518.79550835781</v>
      </c>
      <c r="I141" s="577">
        <f t="shared" si="23"/>
        <v>398518.79550835781</v>
      </c>
      <c r="J141" s="514">
        <f t="shared" si="18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7"/>
        <v/>
      </c>
      <c r="C142" s="507">
        <f>IF(D93="","-",+C141+1)</f>
        <v>2057</v>
      </c>
      <c r="D142" s="374">
        <f>IF(F141+SUM(E$99:E141)=D$92,F141,D$92-SUM(E$99:E141))</f>
        <v>320188.50617939641</v>
      </c>
      <c r="E142" s="522">
        <f t="shared" si="19"/>
        <v>320188.50617939641</v>
      </c>
      <c r="F142" s="523">
        <f t="shared" si="20"/>
        <v>0</v>
      </c>
      <c r="G142" s="523">
        <f t="shared" si="21"/>
        <v>160094.25308969821</v>
      </c>
      <c r="H142" s="526">
        <f t="shared" si="22"/>
        <v>337325.08252836083</v>
      </c>
      <c r="I142" s="577">
        <f t="shared" si="23"/>
        <v>337325.08252836083</v>
      </c>
      <c r="J142" s="514">
        <f t="shared" si="18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7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7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7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7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7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7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7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7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7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7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7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7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14866882.999999998</v>
      </c>
      <c r="F155" s="375"/>
      <c r="G155" s="375"/>
      <c r="H155" s="375">
        <f>SUM(H99:H154)</f>
        <v>50824914.613753691</v>
      </c>
      <c r="I155" s="375">
        <f>SUM(I99:I154)</f>
        <v>50824914.613753691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view="pageBreakPreview" zoomScale="82" zoomScaleNormal="100" zoomScaleSheetLayoutView="82" workbookViewId="0">
      <selection activeCell="A16" sqref="A1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2780484.4413299775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2780484.4413299775</v>
      </c>
      <c r="O6" s="269"/>
      <c r="P6" s="269"/>
    </row>
    <row r="7" spans="1:16" ht="13.5" thickBot="1">
      <c r="C7" s="467" t="s">
        <v>48</v>
      </c>
      <c r="D7" s="624" t="s">
        <v>328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327</v>
      </c>
      <c r="E9" s="637" t="s">
        <v>501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693032.42976190476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3146822.340483089</v>
      </c>
      <c r="H28" s="639">
        <v>3146822.340483089</v>
      </c>
      <c r="I28" s="511">
        <f t="shared" si="9"/>
        <v>0</v>
      </c>
      <c r="J28" s="511"/>
      <c r="K28" s="518">
        <f t="shared" si="6"/>
        <v>3146822.340483089</v>
      </c>
      <c r="L28" s="519">
        <f t="shared" si="7"/>
        <v>0</v>
      </c>
      <c r="M28" s="518">
        <f t="shared" si="8"/>
        <v>3146822.340483089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676915.39651162794</v>
      </c>
      <c r="F29" s="631">
        <v>20748551.026883338</v>
      </c>
      <c r="G29" s="630">
        <v>2776246.7302931701</v>
      </c>
      <c r="H29" s="639">
        <v>2776246.7302931701</v>
      </c>
      <c r="I29" s="511">
        <f t="shared" si="9"/>
        <v>0</v>
      </c>
      <c r="J29" s="511"/>
      <c r="K29" s="518">
        <f t="shared" si="6"/>
        <v>2776246.7302931701</v>
      </c>
      <c r="L29" s="519">
        <f t="shared" si="7"/>
        <v>0</v>
      </c>
      <c r="M29" s="518">
        <f t="shared" si="8"/>
        <v>2776246.7302931701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>IU</v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3297643.0594945461</v>
      </c>
      <c r="H30" s="639">
        <v>3297643.0594945461</v>
      </c>
      <c r="I30" s="511">
        <f t="shared" si="9"/>
        <v>0</v>
      </c>
      <c r="J30" s="511"/>
      <c r="K30" s="518">
        <f t="shared" si="6"/>
        <v>3297643.0594945461</v>
      </c>
      <c r="L30" s="519">
        <f t="shared" si="7"/>
        <v>0</v>
      </c>
      <c r="M30" s="518">
        <f t="shared" si="8"/>
        <v>3297643.0594945461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523">
        <f>IF(F30+SUM(E$17:E30)=D$10,F30,D$10-SUM(E$17:E30))</f>
        <v>20038615.367127247</v>
      </c>
      <c r="E31" s="522">
        <f>IF(+I14&lt;F30,I14,D31)</f>
        <v>693032.42976190476</v>
      </c>
      <c r="F31" s="523">
        <f t="shared" ref="F31:F72" si="12">+D31-E31</f>
        <v>19345582.937365342</v>
      </c>
      <c r="G31" s="524">
        <f t="shared" ref="G31:G72" si="13">+I$12*((D31+F31)/2)+E31</f>
        <v>2780484.4413299775</v>
      </c>
      <c r="H31" s="491">
        <f t="shared" ref="H31:H72" si="14">+I$13*((D31+F31)/2)+E31</f>
        <v>2780484.4413299775</v>
      </c>
      <c r="I31" s="511">
        <f t="shared" si="9"/>
        <v>0</v>
      </c>
      <c r="J31" s="511"/>
      <c r="K31" s="525"/>
      <c r="L31" s="514">
        <f t="shared" ref="L31:L72" si="15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2022</v>
      </c>
      <c r="D32" s="523">
        <f>IF(F31+SUM(E$17:E31)=D$10,F31,D$10-SUM(E$17:E31))</f>
        <v>19345582.937365342</v>
      </c>
      <c r="E32" s="522">
        <f>IF(+I14&lt;F31,I14,D32)</f>
        <v>693032.42976190476</v>
      </c>
      <c r="F32" s="523">
        <f t="shared" si="12"/>
        <v>18652550.507603437</v>
      </c>
      <c r="G32" s="524">
        <f t="shared" si="13"/>
        <v>2707019.8539132834</v>
      </c>
      <c r="H32" s="491">
        <f t="shared" si="14"/>
        <v>2707019.8539132834</v>
      </c>
      <c r="I32" s="511">
        <f t="shared" si="9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18652550.507603437</v>
      </c>
      <c r="E33" s="522">
        <f>IF(+I14&lt;F32,I14,D33)</f>
        <v>693032.42976190476</v>
      </c>
      <c r="F33" s="523">
        <f t="shared" si="12"/>
        <v>17959518.077841531</v>
      </c>
      <c r="G33" s="524">
        <f t="shared" si="13"/>
        <v>2633555.2664965903</v>
      </c>
      <c r="H33" s="491">
        <f t="shared" si="14"/>
        <v>2633555.2664965903</v>
      </c>
      <c r="I33" s="511">
        <f t="shared" si="9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17959518.077841531</v>
      </c>
      <c r="E34" s="522">
        <f>IF(+I14&lt;F33,I14,D34)</f>
        <v>693032.42976190476</v>
      </c>
      <c r="F34" s="523">
        <f t="shared" si="12"/>
        <v>17266485.648079626</v>
      </c>
      <c r="G34" s="524">
        <f t="shared" si="13"/>
        <v>2560090.6790798958</v>
      </c>
      <c r="H34" s="491">
        <f t="shared" si="14"/>
        <v>2560090.6790798958</v>
      </c>
      <c r="I34" s="511">
        <f t="shared" si="9"/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17266485.648079626</v>
      </c>
      <c r="E35" s="522">
        <f>IF(+I14&lt;F34,I14,D35)</f>
        <v>693032.42976190476</v>
      </c>
      <c r="F35" s="523">
        <f t="shared" si="12"/>
        <v>16573453.218317721</v>
      </c>
      <c r="G35" s="524">
        <f t="shared" si="13"/>
        <v>2486626.0916632027</v>
      </c>
      <c r="H35" s="491">
        <f t="shared" si="14"/>
        <v>2486626.0916632027</v>
      </c>
      <c r="I35" s="511">
        <f t="shared" si="9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16573453.218317721</v>
      </c>
      <c r="E36" s="522">
        <f>IF(+I14&lt;F35,I14,D36)</f>
        <v>693032.42976190476</v>
      </c>
      <c r="F36" s="523">
        <f t="shared" si="12"/>
        <v>15880420.788555816</v>
      </c>
      <c r="G36" s="524">
        <f t="shared" si="13"/>
        <v>2413161.5042465087</v>
      </c>
      <c r="H36" s="491">
        <f t="shared" si="14"/>
        <v>2413161.5042465087</v>
      </c>
      <c r="I36" s="511">
        <f t="shared" si="9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15880420.788555816</v>
      </c>
      <c r="E37" s="522">
        <f>IF(+I14&lt;F36,I14,D37)</f>
        <v>693032.42976190476</v>
      </c>
      <c r="F37" s="523">
        <f t="shared" si="12"/>
        <v>15187388.358793911</v>
      </c>
      <c r="G37" s="524">
        <f t="shared" si="13"/>
        <v>2339696.9168298151</v>
      </c>
      <c r="H37" s="491">
        <f t="shared" si="14"/>
        <v>2339696.9168298151</v>
      </c>
      <c r="I37" s="511">
        <f t="shared" si="9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15187388.358793911</v>
      </c>
      <c r="E38" s="522">
        <f>IF(+I14&lt;F37,I14,D38)</f>
        <v>693032.42976190476</v>
      </c>
      <c r="F38" s="523">
        <f t="shared" si="12"/>
        <v>14494355.929032005</v>
      </c>
      <c r="G38" s="524">
        <f t="shared" si="13"/>
        <v>2266232.3294131216</v>
      </c>
      <c r="H38" s="491">
        <f t="shared" si="14"/>
        <v>2266232.3294131216</v>
      </c>
      <c r="I38" s="511">
        <f t="shared" si="9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14494355.929032005</v>
      </c>
      <c r="E39" s="522">
        <f>IF(+I14&lt;F38,I14,D39)</f>
        <v>693032.42976190476</v>
      </c>
      <c r="F39" s="523">
        <f t="shared" si="12"/>
        <v>13801323.4992701</v>
      </c>
      <c r="G39" s="524">
        <f t="shared" si="13"/>
        <v>2192767.741996428</v>
      </c>
      <c r="H39" s="491">
        <f t="shared" si="14"/>
        <v>2192767.741996428</v>
      </c>
      <c r="I39" s="511">
        <f t="shared" si="9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13801323.4992701</v>
      </c>
      <c r="E40" s="522">
        <f>IF(+I14&lt;F39,I14,D40)</f>
        <v>693032.42976190476</v>
      </c>
      <c r="F40" s="523">
        <f t="shared" si="12"/>
        <v>13108291.069508195</v>
      </c>
      <c r="G40" s="524">
        <f t="shared" si="13"/>
        <v>2119303.154579734</v>
      </c>
      <c r="H40" s="491">
        <f t="shared" si="14"/>
        <v>2119303.154579734</v>
      </c>
      <c r="I40" s="511">
        <f t="shared" si="9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13108291.069508195</v>
      </c>
      <c r="E41" s="522">
        <f>IF(+I14&lt;F40,I14,D41)</f>
        <v>693032.42976190476</v>
      </c>
      <c r="F41" s="523">
        <f t="shared" si="12"/>
        <v>12415258.63974629</v>
      </c>
      <c r="G41" s="524">
        <f t="shared" si="13"/>
        <v>2045838.5671630402</v>
      </c>
      <c r="H41" s="491">
        <f t="shared" si="14"/>
        <v>2045838.5671630402</v>
      </c>
      <c r="I41" s="511">
        <f t="shared" si="9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12415258.63974629</v>
      </c>
      <c r="E42" s="522">
        <f>IF(+I14&lt;F41,I14,D42)</f>
        <v>693032.42976190476</v>
      </c>
      <c r="F42" s="523">
        <f t="shared" si="12"/>
        <v>11722226.209984384</v>
      </c>
      <c r="G42" s="524">
        <f t="shared" si="13"/>
        <v>1972373.9797463466</v>
      </c>
      <c r="H42" s="491">
        <f t="shared" si="14"/>
        <v>1972373.9797463466</v>
      </c>
      <c r="I42" s="511">
        <f t="shared" si="9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11722226.209984384</v>
      </c>
      <c r="E43" s="522">
        <f>IF(+I14&lt;F42,I14,D43)</f>
        <v>693032.42976190476</v>
      </c>
      <c r="F43" s="523">
        <f t="shared" si="12"/>
        <v>11029193.780222479</v>
      </c>
      <c r="G43" s="524">
        <f t="shared" si="13"/>
        <v>1898909.3923296528</v>
      </c>
      <c r="H43" s="491">
        <f t="shared" si="14"/>
        <v>1898909.3923296528</v>
      </c>
      <c r="I43" s="511">
        <f t="shared" si="9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11029193.780222479</v>
      </c>
      <c r="E44" s="522">
        <f>IF(+I14&lt;F43,I14,D44)</f>
        <v>693032.42976190476</v>
      </c>
      <c r="F44" s="523">
        <f t="shared" si="12"/>
        <v>10336161.350460574</v>
      </c>
      <c r="G44" s="524">
        <f t="shared" si="13"/>
        <v>1825444.8049129592</v>
      </c>
      <c r="H44" s="491">
        <f t="shared" si="14"/>
        <v>1825444.8049129592</v>
      </c>
      <c r="I44" s="511">
        <f t="shared" si="9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10336161.350460574</v>
      </c>
      <c r="E45" s="522">
        <f>IF(+I14&lt;F44,I14,D45)</f>
        <v>693032.42976190476</v>
      </c>
      <c r="F45" s="523">
        <f t="shared" si="12"/>
        <v>9643128.9206986688</v>
      </c>
      <c r="G45" s="524">
        <f t="shared" si="13"/>
        <v>1751980.2174962654</v>
      </c>
      <c r="H45" s="491">
        <f t="shared" si="14"/>
        <v>1751980.2174962654</v>
      </c>
      <c r="I45" s="511">
        <f t="shared" si="9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9643128.9206986688</v>
      </c>
      <c r="E46" s="522">
        <f>IF(+I14&lt;F45,I14,D46)</f>
        <v>693032.42976190476</v>
      </c>
      <c r="F46" s="523">
        <f t="shared" si="12"/>
        <v>8950096.4909367636</v>
      </c>
      <c r="G46" s="524">
        <f t="shared" si="13"/>
        <v>1678515.6300795716</v>
      </c>
      <c r="H46" s="491">
        <f t="shared" si="14"/>
        <v>1678515.6300795716</v>
      </c>
      <c r="I46" s="511">
        <f t="shared" si="9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8950096.4909367636</v>
      </c>
      <c r="E47" s="522">
        <f>IF(+I14&lt;F46,I14,D47)</f>
        <v>693032.42976190476</v>
      </c>
      <c r="F47" s="523">
        <f t="shared" si="12"/>
        <v>8257064.0611748584</v>
      </c>
      <c r="G47" s="524">
        <f t="shared" si="13"/>
        <v>1605051.0426628781</v>
      </c>
      <c r="H47" s="491">
        <f t="shared" si="14"/>
        <v>1605051.0426628781</v>
      </c>
      <c r="I47" s="511">
        <f t="shared" si="9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8257064.0611748584</v>
      </c>
      <c r="E48" s="522">
        <f>IF(+I14&lt;F47,I14,D48)</f>
        <v>693032.42976190476</v>
      </c>
      <c r="F48" s="523">
        <f t="shared" si="12"/>
        <v>7564031.6314129531</v>
      </c>
      <c r="G48" s="524">
        <f t="shared" si="13"/>
        <v>1531586.4552461843</v>
      </c>
      <c r="H48" s="491">
        <f t="shared" si="14"/>
        <v>1531586.4552461843</v>
      </c>
      <c r="I48" s="511">
        <f t="shared" si="9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7564031.6314129531</v>
      </c>
      <c r="E49" s="522">
        <f>IF(+I14&lt;F48,I14,D49)</f>
        <v>693032.42976190476</v>
      </c>
      <c r="F49" s="523">
        <f t="shared" si="12"/>
        <v>6870999.2016510479</v>
      </c>
      <c r="G49" s="524">
        <f t="shared" si="13"/>
        <v>1458121.8678294905</v>
      </c>
      <c r="H49" s="491">
        <f t="shared" si="14"/>
        <v>1458121.8678294905</v>
      </c>
      <c r="I49" s="511">
        <f t="shared" si="9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6870999.2016510479</v>
      </c>
      <c r="E50" s="522">
        <f>IF(+I14&lt;F49,I14,D50)</f>
        <v>693032.42976190476</v>
      </c>
      <c r="F50" s="523">
        <f t="shared" si="12"/>
        <v>6177966.7718891427</v>
      </c>
      <c r="G50" s="524">
        <f t="shared" si="13"/>
        <v>1384657.2804127969</v>
      </c>
      <c r="H50" s="491">
        <f t="shared" si="14"/>
        <v>1384657.2804127969</v>
      </c>
      <c r="I50" s="511">
        <f t="shared" si="9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6177966.7718891427</v>
      </c>
      <c r="E51" s="522">
        <f>IF(+I14&lt;F50,I14,D51)</f>
        <v>693032.42976190476</v>
      </c>
      <c r="F51" s="523">
        <f t="shared" si="12"/>
        <v>5484934.3421272375</v>
      </c>
      <c r="G51" s="524">
        <f t="shared" si="13"/>
        <v>1311192.6929961031</v>
      </c>
      <c r="H51" s="491">
        <f t="shared" si="14"/>
        <v>1311192.6929961031</v>
      </c>
      <c r="I51" s="511">
        <f t="shared" si="9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5484934.3421272375</v>
      </c>
      <c r="E52" s="522">
        <f>IF(+I14&lt;F51,I14,D52)</f>
        <v>693032.42976190476</v>
      </c>
      <c r="F52" s="523">
        <f t="shared" si="12"/>
        <v>4791901.9123653322</v>
      </c>
      <c r="G52" s="524">
        <f t="shared" si="13"/>
        <v>1237728.1055794093</v>
      </c>
      <c r="H52" s="491">
        <f t="shared" si="14"/>
        <v>1237728.1055794093</v>
      </c>
      <c r="I52" s="511">
        <f t="shared" si="9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4791901.9123653322</v>
      </c>
      <c r="E53" s="522">
        <f>IF(+I14&lt;F52,I14,D53)</f>
        <v>693032.42976190476</v>
      </c>
      <c r="F53" s="523">
        <f t="shared" si="12"/>
        <v>4098869.4826034275</v>
      </c>
      <c r="G53" s="524">
        <f t="shared" si="13"/>
        <v>1164263.5181627157</v>
      </c>
      <c r="H53" s="491">
        <f t="shared" si="14"/>
        <v>1164263.5181627157</v>
      </c>
      <c r="I53" s="511">
        <f t="shared" si="9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4098869.4826034275</v>
      </c>
      <c r="E54" s="522">
        <f>IF(+I14&lt;F53,I14,D54)</f>
        <v>693032.42976190476</v>
      </c>
      <c r="F54" s="523">
        <f t="shared" si="12"/>
        <v>3405837.0528415227</v>
      </c>
      <c r="G54" s="524">
        <f t="shared" si="13"/>
        <v>1090798.9307460221</v>
      </c>
      <c r="H54" s="491">
        <f t="shared" si="14"/>
        <v>1090798.9307460221</v>
      </c>
      <c r="I54" s="511">
        <f t="shared" si="9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3405837.0528415227</v>
      </c>
      <c r="E55" s="522">
        <f>IF(+I14&lt;F54,I14,D55)</f>
        <v>693032.42976190476</v>
      </c>
      <c r="F55" s="523">
        <f t="shared" si="12"/>
        <v>2712804.623079618</v>
      </c>
      <c r="G55" s="524">
        <f t="shared" si="13"/>
        <v>1017334.3433293283</v>
      </c>
      <c r="H55" s="491">
        <f t="shared" si="14"/>
        <v>1017334.3433293283</v>
      </c>
      <c r="I55" s="511">
        <f t="shared" si="9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2712804.623079618</v>
      </c>
      <c r="E56" s="522">
        <f>IF(+I14&lt;F55,I14,D56)</f>
        <v>693032.42976190476</v>
      </c>
      <c r="F56" s="523">
        <f t="shared" si="12"/>
        <v>2019772.1933177132</v>
      </c>
      <c r="G56" s="524">
        <f t="shared" si="13"/>
        <v>943869.75591263478</v>
      </c>
      <c r="H56" s="491">
        <f t="shared" si="14"/>
        <v>943869.75591263478</v>
      </c>
      <c r="I56" s="511">
        <f t="shared" si="9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2019772.1933177132</v>
      </c>
      <c r="E57" s="522">
        <f>IF(+I14&lt;F56,I14,D57)</f>
        <v>693032.42976190476</v>
      </c>
      <c r="F57" s="523">
        <f t="shared" si="12"/>
        <v>1326739.7635558085</v>
      </c>
      <c r="G57" s="524">
        <f t="shared" si="13"/>
        <v>870405.16849594109</v>
      </c>
      <c r="H57" s="491">
        <f t="shared" si="14"/>
        <v>870405.16849594109</v>
      </c>
      <c r="I57" s="511">
        <f t="shared" si="9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1326739.7635558085</v>
      </c>
      <c r="E58" s="522">
        <f>IF(+I14&lt;F57,I14,D58)</f>
        <v>693032.42976190476</v>
      </c>
      <c r="F58" s="523">
        <f t="shared" si="12"/>
        <v>633707.3337939037</v>
      </c>
      <c r="G58" s="524">
        <f t="shared" si="13"/>
        <v>796940.58107924741</v>
      </c>
      <c r="H58" s="491">
        <f t="shared" si="14"/>
        <v>796940.58107924741</v>
      </c>
      <c r="I58" s="511">
        <f t="shared" si="9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633707.3337939037</v>
      </c>
      <c r="E59" s="522">
        <f>IF(+I14&lt;F58,I14,D59)</f>
        <v>633707.3337939037</v>
      </c>
      <c r="F59" s="523">
        <f t="shared" si="12"/>
        <v>0</v>
      </c>
      <c r="G59" s="524">
        <f t="shared" si="13"/>
        <v>667295.26259840163</v>
      </c>
      <c r="H59" s="491">
        <f t="shared" si="14"/>
        <v>667295.26259840163</v>
      </c>
      <c r="I59" s="511">
        <f t="shared" si="9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2"/>
        <v>0</v>
      </c>
      <c r="G60" s="524">
        <f t="shared" si="13"/>
        <v>0</v>
      </c>
      <c r="H60" s="491">
        <f t="shared" si="14"/>
        <v>0</v>
      </c>
      <c r="I60" s="511">
        <f t="shared" si="9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2"/>
        <v>0</v>
      </c>
      <c r="G61" s="524">
        <f t="shared" si="13"/>
        <v>0</v>
      </c>
      <c r="H61" s="491">
        <f t="shared" si="14"/>
        <v>0</v>
      </c>
      <c r="I61" s="511">
        <f t="shared" si="9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2"/>
        <v>0</v>
      </c>
      <c r="G62" s="524">
        <f t="shared" si="13"/>
        <v>0</v>
      </c>
      <c r="H62" s="491">
        <f t="shared" si="14"/>
        <v>0</v>
      </c>
      <c r="I62" s="511">
        <f t="shared" si="9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2"/>
        <v>0</v>
      </c>
      <c r="G63" s="524">
        <f t="shared" si="13"/>
        <v>0</v>
      </c>
      <c r="H63" s="491">
        <f t="shared" si="14"/>
        <v>0</v>
      </c>
      <c r="I63" s="511">
        <f t="shared" si="9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2"/>
        <v>0</v>
      </c>
      <c r="G64" s="524">
        <f t="shared" si="13"/>
        <v>0</v>
      </c>
      <c r="H64" s="491">
        <f t="shared" si="14"/>
        <v>0</v>
      </c>
      <c r="I64" s="511">
        <f t="shared" si="9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2"/>
        <v>0</v>
      </c>
      <c r="G65" s="524">
        <f t="shared" si="13"/>
        <v>0</v>
      </c>
      <c r="H65" s="491">
        <f t="shared" si="14"/>
        <v>0</v>
      </c>
      <c r="I65" s="511">
        <f t="shared" si="9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2"/>
        <v>0</v>
      </c>
      <c r="G66" s="524">
        <f t="shared" si="13"/>
        <v>0</v>
      </c>
      <c r="H66" s="491">
        <f t="shared" si="14"/>
        <v>0</v>
      </c>
      <c r="I66" s="511">
        <f t="shared" si="9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2"/>
        <v>0</v>
      </c>
      <c r="G67" s="524">
        <f t="shared" si="13"/>
        <v>0</v>
      </c>
      <c r="H67" s="491">
        <f t="shared" si="14"/>
        <v>0</v>
      </c>
      <c r="I67" s="511">
        <f t="shared" si="9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2"/>
        <v>0</v>
      </c>
      <c r="G68" s="524">
        <f t="shared" si="13"/>
        <v>0</v>
      </c>
      <c r="H68" s="491">
        <f t="shared" si="14"/>
        <v>0</v>
      </c>
      <c r="I68" s="511">
        <f t="shared" si="9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2"/>
        <v>0</v>
      </c>
      <c r="G69" s="524">
        <f t="shared" si="13"/>
        <v>0</v>
      </c>
      <c r="H69" s="491">
        <f t="shared" si="14"/>
        <v>0</v>
      </c>
      <c r="I69" s="511">
        <f t="shared" si="9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2"/>
        <v>0</v>
      </c>
      <c r="G70" s="524">
        <f t="shared" si="13"/>
        <v>0</v>
      </c>
      <c r="H70" s="491">
        <f t="shared" si="14"/>
        <v>0</v>
      </c>
      <c r="I70" s="511">
        <f t="shared" si="9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2"/>
        <v>0</v>
      </c>
      <c r="G71" s="524">
        <f t="shared" si="13"/>
        <v>0</v>
      </c>
      <c r="H71" s="491">
        <f t="shared" si="14"/>
        <v>0</v>
      </c>
      <c r="I71" s="511">
        <f t="shared" si="9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2"/>
        <v>0</v>
      </c>
      <c r="G72" s="524">
        <f t="shared" si="13"/>
        <v>0</v>
      </c>
      <c r="H72" s="491">
        <f t="shared" si="14"/>
        <v>0</v>
      </c>
      <c r="I72" s="531">
        <f t="shared" si="9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29107362.050000004</v>
      </c>
      <c r="F73" s="375"/>
      <c r="G73" s="375">
        <f>SUM(G17:G72)</f>
        <v>104526308.70843518</v>
      </c>
      <c r="H73" s="375">
        <f>SUM(H17:H72)</f>
        <v>104526308.70843518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2776246.7302931701</v>
      </c>
      <c r="N87" s="546">
        <f>IF(J92&lt;D11,0,VLOOKUP(J92,C17:O72,11))</f>
        <v>2776246.7302931701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3473860.4808152672</v>
      </c>
      <c r="N88" s="550">
        <f>IF(J92&lt;D11,0,VLOOKUP(J92,C99:P154,7))</f>
        <v>3473860.4808152672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697613.75052209711</v>
      </c>
      <c r="N89" s="555">
        <f>+N88-N87</f>
        <v>697613.75052209711</v>
      </c>
      <c r="O89" s="556">
        <f>+O88-O87</f>
        <v>0</v>
      </c>
      <c r="P89" s="269"/>
    </row>
    <row r="90" spans="1:16" ht="13.5" thickBot="1">
      <c r="C90" s="534"/>
      <c r="D90" s="646" t="s">
        <v>370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676915.39534883725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16">IF(L99&lt;&gt;0,+H99-L99,0)</f>
        <v>0</v>
      </c>
      <c r="N99" s="518"/>
      <c r="O99" s="514">
        <f t="shared" ref="O99:O105" si="17">IF(N99&lt;&gt;0,+I99-N99,0)</f>
        <v>0</v>
      </c>
      <c r="P99" s="514">
        <f t="shared" ref="P99:P105" si="18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16"/>
        <v>0</v>
      </c>
      <c r="N100" s="518"/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16"/>
        <v>0</v>
      </c>
      <c r="N101" s="518"/>
      <c r="O101" s="514">
        <f t="shared" si="17"/>
        <v>0</v>
      </c>
      <c r="P101" s="514">
        <f t="shared" si="18"/>
        <v>0</v>
      </c>
    </row>
    <row r="102" spans="1:16" ht="12.5">
      <c r="B102" s="195" t="str">
        <f t="shared" si="19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16"/>
        <v>0</v>
      </c>
      <c r="N102" s="518"/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16"/>
        <v>0</v>
      </c>
      <c r="N103" s="518"/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16"/>
        <v>0</v>
      </c>
      <c r="N104" s="518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16"/>
        <v>0</v>
      </c>
      <c r="N105" s="518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20">IF(L106&lt;&gt;0,+H106-L106,0)</f>
        <v>0</v>
      </c>
      <c r="N106" s="518"/>
      <c r="O106" s="514">
        <f t="shared" ref="O106:O130" si="21">IF(N106&lt;&gt;0,+I106-N106,0)</f>
        <v>0</v>
      </c>
      <c r="P106" s="514">
        <f t="shared" ref="P106:P130" si="22">+O106-M106</f>
        <v>0</v>
      </c>
    </row>
    <row r="107" spans="1:16" ht="12.5">
      <c r="B107" s="195" t="str">
        <f t="shared" si="19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>+H107</f>
        <v>3726786.1990239997</v>
      </c>
      <c r="M107" s="514">
        <f t="shared" si="20"/>
        <v>0</v>
      </c>
      <c r="N107" s="518">
        <f>+I107</f>
        <v>3726786.1990239997</v>
      </c>
      <c r="O107" s="514">
        <f t="shared" si="21"/>
        <v>0</v>
      </c>
      <c r="P107" s="514">
        <f t="shared" si="22"/>
        <v>0</v>
      </c>
    </row>
    <row r="108" spans="1:16" ht="12.5">
      <c r="B108" s="195" t="str">
        <f t="shared" si="19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23">+I108-H108</f>
        <v>0</v>
      </c>
      <c r="K108" s="514"/>
      <c r="L108" s="518">
        <f>+H108</f>
        <v>4255984.9749657642</v>
      </c>
      <c r="M108" s="514">
        <f>IF(L108&lt;&gt;0,+H108-L108,0)</f>
        <v>0</v>
      </c>
      <c r="N108" s="518">
        <f>+I108</f>
        <v>4255984.9749657642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19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23"/>
        <v>0</v>
      </c>
      <c r="K109" s="514"/>
      <c r="L109" s="518">
        <f>+H109</f>
        <v>4034442.3721004287</v>
      </c>
      <c r="M109" s="514">
        <f>IF(L109&lt;&gt;0,+H109-L109,0)</f>
        <v>0</v>
      </c>
      <c r="N109" s="518">
        <f>+I109</f>
        <v>4034442.3721004287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19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23"/>
        <v>0</v>
      </c>
      <c r="K110" s="514"/>
      <c r="L110" s="518">
        <f>+H110</f>
        <v>3524792.5739054955</v>
      </c>
      <c r="M110" s="514">
        <f>IF(L110&lt;&gt;0,+H110-L110,0)</f>
        <v>0</v>
      </c>
      <c r="N110" s="518">
        <f>+I110</f>
        <v>3524792.5739054955</v>
      </c>
      <c r="O110" s="514">
        <f>IF(N110&lt;&gt;0,+I110-N110,0)</f>
        <v>0</v>
      </c>
      <c r="P110" s="514">
        <f>+O110-M110</f>
        <v>0</v>
      </c>
    </row>
    <row r="111" spans="1:16" ht="12.5">
      <c r="B111" s="195" t="str">
        <f t="shared" si="19"/>
        <v/>
      </c>
      <c r="C111" s="507">
        <f>IF(D93="","-",+C110+1)</f>
        <v>2019</v>
      </c>
      <c r="D111" s="374">
        <f>IF(F110+SUM(E$99:E110)=D$92,F110,D$92-SUM(E$99:E110))</f>
        <v>26468229.787051484</v>
      </c>
      <c r="E111" s="522">
        <f t="shared" ref="E111:E154" si="24">IF(+$J$96&lt;F110,$J$96,D111)</f>
        <v>676915.39534883725</v>
      </c>
      <c r="F111" s="523">
        <f t="shared" ref="F111:F154" si="25">+D111-E111</f>
        <v>25791314.391702648</v>
      </c>
      <c r="G111" s="523">
        <f t="shared" ref="G111:G154" si="26">+(F111+D111)/2</f>
        <v>26129772.089377068</v>
      </c>
      <c r="H111" s="526">
        <f t="shared" ref="H111:H154" si="27">+J$94*G111+E111</f>
        <v>3473860.4808152672</v>
      </c>
      <c r="I111" s="577">
        <f t="shared" ref="I111:I154" si="28">+J$95*G111+E111</f>
        <v>3473860.4808152672</v>
      </c>
      <c r="J111" s="514">
        <f t="shared" si="23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</row>
    <row r="112" spans="1:16" ht="12.5">
      <c r="B112" s="195" t="str">
        <f t="shared" si="19"/>
        <v/>
      </c>
      <c r="C112" s="507">
        <f>IF(D93="","-",+C111+1)</f>
        <v>2020</v>
      </c>
      <c r="D112" s="374">
        <f>IF(F111+SUM(E$99:E111)=D$92,F111,D$92-SUM(E$99:E111))</f>
        <v>25791314.391702648</v>
      </c>
      <c r="E112" s="522">
        <f t="shared" si="24"/>
        <v>676915.39534883725</v>
      </c>
      <c r="F112" s="523">
        <f t="shared" si="25"/>
        <v>25114398.996353813</v>
      </c>
      <c r="G112" s="523">
        <f t="shared" si="26"/>
        <v>25452856.694028229</v>
      </c>
      <c r="H112" s="526">
        <f t="shared" si="27"/>
        <v>3401403.0869343919</v>
      </c>
      <c r="I112" s="577">
        <f t="shared" si="28"/>
        <v>3401403.0869343919</v>
      </c>
      <c r="J112" s="514">
        <f t="shared" si="23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 ht="12.5">
      <c r="B113" s="195" t="str">
        <f t="shared" si="19"/>
        <v/>
      </c>
      <c r="C113" s="507">
        <f>IF(D93="","-",+C112+1)</f>
        <v>2021</v>
      </c>
      <c r="D113" s="374">
        <f>IF(F112+SUM(E$99:E112)=D$92,F112,D$92-SUM(E$99:E112))</f>
        <v>25114398.996353813</v>
      </c>
      <c r="E113" s="522">
        <f t="shared" si="24"/>
        <v>676915.39534883725</v>
      </c>
      <c r="F113" s="523">
        <f t="shared" si="25"/>
        <v>24437483.601004977</v>
      </c>
      <c r="G113" s="523">
        <f t="shared" si="26"/>
        <v>24775941.298679397</v>
      </c>
      <c r="H113" s="526">
        <f t="shared" si="27"/>
        <v>3328945.693053517</v>
      </c>
      <c r="I113" s="577">
        <f t="shared" si="28"/>
        <v>3328945.693053517</v>
      </c>
      <c r="J113" s="514">
        <f t="shared" si="23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 ht="12.5">
      <c r="B114" s="195" t="str">
        <f t="shared" si="19"/>
        <v/>
      </c>
      <c r="C114" s="507">
        <f>IF(D93="","-",+C113+1)</f>
        <v>2022</v>
      </c>
      <c r="D114" s="374">
        <f>IF(F113+SUM(E$99:E113)=D$92,F113,D$92-SUM(E$99:E113))</f>
        <v>24437483.601004977</v>
      </c>
      <c r="E114" s="522">
        <f t="shared" si="24"/>
        <v>676915.39534883725</v>
      </c>
      <c r="F114" s="523">
        <f t="shared" si="25"/>
        <v>23760568.205656141</v>
      </c>
      <c r="G114" s="523">
        <f t="shared" si="26"/>
        <v>24099025.903330557</v>
      </c>
      <c r="H114" s="526">
        <f t="shared" si="27"/>
        <v>3256488.2991726417</v>
      </c>
      <c r="I114" s="577">
        <f t="shared" si="28"/>
        <v>3256488.2991726417</v>
      </c>
      <c r="J114" s="514">
        <f t="shared" si="23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 ht="12.5">
      <c r="B115" s="195" t="str">
        <f t="shared" si="19"/>
        <v/>
      </c>
      <c r="C115" s="507">
        <f>IF(D93="","-",+C114+1)</f>
        <v>2023</v>
      </c>
      <c r="D115" s="374">
        <f>IF(F114+SUM(E$99:E114)=D$92,F114,D$92-SUM(E$99:E114))</f>
        <v>23760568.205656141</v>
      </c>
      <c r="E115" s="522">
        <f t="shared" si="24"/>
        <v>676915.39534883725</v>
      </c>
      <c r="F115" s="523">
        <f t="shared" si="25"/>
        <v>23083652.810307305</v>
      </c>
      <c r="G115" s="523">
        <f t="shared" si="26"/>
        <v>23422110.507981725</v>
      </c>
      <c r="H115" s="526">
        <f t="shared" si="27"/>
        <v>3184030.9052917669</v>
      </c>
      <c r="I115" s="577">
        <f t="shared" si="28"/>
        <v>3184030.9052917669</v>
      </c>
      <c r="J115" s="514">
        <f t="shared" si="23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 ht="12.5">
      <c r="B116" s="195" t="str">
        <f t="shared" si="19"/>
        <v/>
      </c>
      <c r="C116" s="507">
        <f>IF(D93="","-",+C115+1)</f>
        <v>2024</v>
      </c>
      <c r="D116" s="374">
        <f>IF(F115+SUM(E$99:E115)=D$92,F115,D$92-SUM(E$99:E115))</f>
        <v>23083652.810307305</v>
      </c>
      <c r="E116" s="522">
        <f t="shared" si="24"/>
        <v>676915.39534883725</v>
      </c>
      <c r="F116" s="523">
        <f t="shared" si="25"/>
        <v>22406737.41495847</v>
      </c>
      <c r="G116" s="523">
        <f t="shared" si="26"/>
        <v>22745195.112632886</v>
      </c>
      <c r="H116" s="526">
        <f t="shared" si="27"/>
        <v>3111573.5114108911</v>
      </c>
      <c r="I116" s="577">
        <f t="shared" si="28"/>
        <v>3111573.5114108911</v>
      </c>
      <c r="J116" s="514">
        <f t="shared" si="23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 ht="12.5">
      <c r="B117" s="195" t="str">
        <f t="shared" si="19"/>
        <v/>
      </c>
      <c r="C117" s="507">
        <f>IF(D93="","-",+C116+1)</f>
        <v>2025</v>
      </c>
      <c r="D117" s="374">
        <f>IF(F116+SUM(E$99:E116)=D$92,F116,D$92-SUM(E$99:E116))</f>
        <v>22406737.41495847</v>
      </c>
      <c r="E117" s="522">
        <f t="shared" si="24"/>
        <v>676915.39534883725</v>
      </c>
      <c r="F117" s="523">
        <f t="shared" si="25"/>
        <v>21729822.019609634</v>
      </c>
      <c r="G117" s="523">
        <f t="shared" si="26"/>
        <v>22068279.717284054</v>
      </c>
      <c r="H117" s="526">
        <f t="shared" si="27"/>
        <v>3039116.1175300167</v>
      </c>
      <c r="I117" s="577">
        <f t="shared" si="28"/>
        <v>3039116.1175300167</v>
      </c>
      <c r="J117" s="514">
        <f t="shared" si="23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 ht="12.5">
      <c r="B118" s="195" t="str">
        <f t="shared" si="19"/>
        <v/>
      </c>
      <c r="C118" s="507">
        <f>IF(D93="","-",+C117+1)</f>
        <v>2026</v>
      </c>
      <c r="D118" s="374">
        <f>IF(F117+SUM(E$99:E117)=D$92,F117,D$92-SUM(E$99:E117))</f>
        <v>21729822.019609634</v>
      </c>
      <c r="E118" s="522">
        <f t="shared" si="24"/>
        <v>676915.39534883725</v>
      </c>
      <c r="F118" s="523">
        <f t="shared" si="25"/>
        <v>21052906.624260798</v>
      </c>
      <c r="G118" s="523">
        <f t="shared" si="26"/>
        <v>21391364.321935214</v>
      </c>
      <c r="H118" s="526">
        <f t="shared" si="27"/>
        <v>2966658.7236491409</v>
      </c>
      <c r="I118" s="577">
        <f t="shared" si="28"/>
        <v>2966658.7236491409</v>
      </c>
      <c r="J118" s="514">
        <f t="shared" si="23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 ht="12.5">
      <c r="B119" s="195" t="str">
        <f t="shared" si="19"/>
        <v/>
      </c>
      <c r="C119" s="507">
        <f>IF(D93="","-",+C118+1)</f>
        <v>2027</v>
      </c>
      <c r="D119" s="374">
        <f>IF(F118+SUM(E$99:E118)=D$92,F118,D$92-SUM(E$99:E118))</f>
        <v>21052906.624260798</v>
      </c>
      <c r="E119" s="522">
        <f t="shared" si="24"/>
        <v>676915.39534883725</v>
      </c>
      <c r="F119" s="523">
        <f t="shared" si="25"/>
        <v>20375991.228911962</v>
      </c>
      <c r="G119" s="523">
        <f t="shared" si="26"/>
        <v>20714448.926586382</v>
      </c>
      <c r="H119" s="526">
        <f t="shared" si="27"/>
        <v>2894201.3297682661</v>
      </c>
      <c r="I119" s="577">
        <f t="shared" si="28"/>
        <v>2894201.3297682661</v>
      </c>
      <c r="J119" s="514">
        <f t="shared" si="23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 ht="12.5">
      <c r="B120" s="195" t="str">
        <f t="shared" si="19"/>
        <v/>
      </c>
      <c r="C120" s="507">
        <f>IF(D93="","-",+C119+1)</f>
        <v>2028</v>
      </c>
      <c r="D120" s="374">
        <f>IF(F119+SUM(E$99:E119)=D$92,F119,D$92-SUM(E$99:E119))</f>
        <v>20375991.228911962</v>
      </c>
      <c r="E120" s="522">
        <f t="shared" si="24"/>
        <v>676915.39534883725</v>
      </c>
      <c r="F120" s="523">
        <f t="shared" si="25"/>
        <v>19699075.833563127</v>
      </c>
      <c r="G120" s="523">
        <f t="shared" si="26"/>
        <v>20037533.531237543</v>
      </c>
      <c r="H120" s="526">
        <f t="shared" si="27"/>
        <v>2821743.9358873907</v>
      </c>
      <c r="I120" s="577">
        <f t="shared" si="28"/>
        <v>2821743.9358873907</v>
      </c>
      <c r="J120" s="514">
        <f t="shared" si="23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 ht="12.5">
      <c r="B121" s="195" t="str">
        <f t="shared" si="19"/>
        <v/>
      </c>
      <c r="C121" s="507">
        <f>IF(D93="","-",+C120+1)</f>
        <v>2029</v>
      </c>
      <c r="D121" s="374">
        <f>IF(F120+SUM(E$99:E120)=D$92,F120,D$92-SUM(E$99:E120))</f>
        <v>19699075.833563127</v>
      </c>
      <c r="E121" s="522">
        <f t="shared" si="24"/>
        <v>676915.39534883725</v>
      </c>
      <c r="F121" s="523">
        <f t="shared" si="25"/>
        <v>19022160.438214291</v>
      </c>
      <c r="G121" s="523">
        <f t="shared" si="26"/>
        <v>19360618.135888711</v>
      </c>
      <c r="H121" s="526">
        <f t="shared" si="27"/>
        <v>2749286.5420065159</v>
      </c>
      <c r="I121" s="577">
        <f t="shared" si="28"/>
        <v>2749286.5420065159</v>
      </c>
      <c r="J121" s="514">
        <f t="shared" si="23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 ht="12.5">
      <c r="B122" s="195" t="str">
        <f t="shared" si="19"/>
        <v/>
      </c>
      <c r="C122" s="507">
        <f>IF(D93="","-",+C121+1)</f>
        <v>2030</v>
      </c>
      <c r="D122" s="374">
        <f>IF(F121+SUM(E$99:E121)=D$92,F121,D$92-SUM(E$99:E121))</f>
        <v>19022160.438214291</v>
      </c>
      <c r="E122" s="522">
        <f t="shared" si="24"/>
        <v>676915.39534883725</v>
      </c>
      <c r="F122" s="523">
        <f t="shared" si="25"/>
        <v>18345245.042865455</v>
      </c>
      <c r="G122" s="523">
        <f t="shared" si="26"/>
        <v>18683702.740539871</v>
      </c>
      <c r="H122" s="526">
        <f t="shared" si="27"/>
        <v>2676829.1481256406</v>
      </c>
      <c r="I122" s="577">
        <f t="shared" si="28"/>
        <v>2676829.1481256406</v>
      </c>
      <c r="J122" s="514">
        <f t="shared" si="23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 ht="12.5">
      <c r="B123" s="195" t="str">
        <f t="shared" si="19"/>
        <v/>
      </c>
      <c r="C123" s="507">
        <f>IF(D93="","-",+C122+1)</f>
        <v>2031</v>
      </c>
      <c r="D123" s="374">
        <f>IF(F122+SUM(E$99:E122)=D$92,F122,D$92-SUM(E$99:E122))</f>
        <v>18345245.042865455</v>
      </c>
      <c r="E123" s="522">
        <f t="shared" si="24"/>
        <v>676915.39534883725</v>
      </c>
      <c r="F123" s="523">
        <f t="shared" si="25"/>
        <v>17668329.647516619</v>
      </c>
      <c r="G123" s="523">
        <f t="shared" si="26"/>
        <v>18006787.345191039</v>
      </c>
      <c r="H123" s="526">
        <f t="shared" si="27"/>
        <v>2604371.7542447657</v>
      </c>
      <c r="I123" s="577">
        <f t="shared" si="28"/>
        <v>2604371.7542447657</v>
      </c>
      <c r="J123" s="514">
        <f t="shared" si="23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 ht="12.5">
      <c r="B124" s="195" t="str">
        <f t="shared" si="19"/>
        <v/>
      </c>
      <c r="C124" s="507">
        <f>IF(D93="","-",+C123+1)</f>
        <v>2032</v>
      </c>
      <c r="D124" s="374">
        <f>IF(F123+SUM(E$99:E123)=D$92,F123,D$92-SUM(E$99:E123))</f>
        <v>17668329.647516619</v>
      </c>
      <c r="E124" s="522">
        <f t="shared" si="24"/>
        <v>676915.39534883725</v>
      </c>
      <c r="F124" s="523">
        <f t="shared" si="25"/>
        <v>16991414.252167784</v>
      </c>
      <c r="G124" s="523">
        <f t="shared" si="26"/>
        <v>17329871.9498422</v>
      </c>
      <c r="H124" s="526">
        <f t="shared" si="27"/>
        <v>2531914.3603638904</v>
      </c>
      <c r="I124" s="577">
        <f t="shared" si="28"/>
        <v>2531914.3603638904</v>
      </c>
      <c r="J124" s="514">
        <f t="shared" si="23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 ht="12.5">
      <c r="B125" s="195" t="str">
        <f t="shared" si="19"/>
        <v/>
      </c>
      <c r="C125" s="507">
        <f>IF(D93="","-",+C124+1)</f>
        <v>2033</v>
      </c>
      <c r="D125" s="374">
        <f>IF(F124+SUM(E$99:E124)=D$92,F124,D$92-SUM(E$99:E124))</f>
        <v>16991414.252167784</v>
      </c>
      <c r="E125" s="522">
        <f t="shared" si="24"/>
        <v>676915.39534883725</v>
      </c>
      <c r="F125" s="523">
        <f t="shared" si="25"/>
        <v>16314498.856818946</v>
      </c>
      <c r="G125" s="523">
        <f t="shared" si="26"/>
        <v>16652956.554493364</v>
      </c>
      <c r="H125" s="526">
        <f t="shared" si="27"/>
        <v>2459456.9664830151</v>
      </c>
      <c r="I125" s="577">
        <f t="shared" si="28"/>
        <v>2459456.9664830151</v>
      </c>
      <c r="J125" s="514">
        <f t="shared" si="23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 ht="12.5">
      <c r="B126" s="195" t="str">
        <f t="shared" si="19"/>
        <v/>
      </c>
      <c r="C126" s="507">
        <f>IF(D93="","-",+C125+1)</f>
        <v>2034</v>
      </c>
      <c r="D126" s="374">
        <f>IF(F125+SUM(E$99:E125)=D$92,F125,D$92-SUM(E$99:E125))</f>
        <v>16314498.856818946</v>
      </c>
      <c r="E126" s="522">
        <f t="shared" si="24"/>
        <v>676915.39534883725</v>
      </c>
      <c r="F126" s="523">
        <f t="shared" si="25"/>
        <v>15637583.461470108</v>
      </c>
      <c r="G126" s="523">
        <f t="shared" si="26"/>
        <v>15976041.159144528</v>
      </c>
      <c r="H126" s="526">
        <f t="shared" si="27"/>
        <v>2386999.5726021403</v>
      </c>
      <c r="I126" s="577">
        <f t="shared" si="28"/>
        <v>2386999.5726021403</v>
      </c>
      <c r="J126" s="514">
        <f t="shared" si="23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 ht="12.5">
      <c r="B127" s="195" t="str">
        <f t="shared" si="19"/>
        <v/>
      </c>
      <c r="C127" s="507">
        <f>IF(D93="","-",+C126+1)</f>
        <v>2035</v>
      </c>
      <c r="D127" s="374">
        <f>IF(F126+SUM(E$99:E126)=D$92,F126,D$92-SUM(E$99:E126))</f>
        <v>15637583.461470108</v>
      </c>
      <c r="E127" s="522">
        <f t="shared" si="24"/>
        <v>676915.39534883725</v>
      </c>
      <c r="F127" s="523">
        <f t="shared" si="25"/>
        <v>14960668.066121271</v>
      </c>
      <c r="G127" s="523">
        <f t="shared" si="26"/>
        <v>15299125.763795689</v>
      </c>
      <c r="H127" s="526">
        <f t="shared" si="27"/>
        <v>2314542.1787212645</v>
      </c>
      <c r="I127" s="577">
        <f t="shared" si="28"/>
        <v>2314542.1787212645</v>
      </c>
      <c r="J127" s="514">
        <f t="shared" si="23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 ht="12.5">
      <c r="B128" s="195" t="str">
        <f t="shared" si="19"/>
        <v/>
      </c>
      <c r="C128" s="507">
        <f>IF(D93="","-",+C127+1)</f>
        <v>2036</v>
      </c>
      <c r="D128" s="374">
        <f>IF(F127+SUM(E$99:E127)=D$92,F127,D$92-SUM(E$99:E127))</f>
        <v>14960668.066121271</v>
      </c>
      <c r="E128" s="522">
        <f t="shared" si="24"/>
        <v>676915.39534883725</v>
      </c>
      <c r="F128" s="523">
        <f t="shared" si="25"/>
        <v>14283752.670772433</v>
      </c>
      <c r="G128" s="523">
        <f t="shared" si="26"/>
        <v>14622210.368446853</v>
      </c>
      <c r="H128" s="526">
        <f t="shared" si="27"/>
        <v>2242084.7848403896</v>
      </c>
      <c r="I128" s="577">
        <f t="shared" si="28"/>
        <v>2242084.7848403896</v>
      </c>
      <c r="J128" s="514">
        <f t="shared" si="23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 ht="12.5">
      <c r="B129" s="195" t="str">
        <f t="shared" si="19"/>
        <v/>
      </c>
      <c r="C129" s="507">
        <f>IF(D93="","-",+C128+1)</f>
        <v>2037</v>
      </c>
      <c r="D129" s="374">
        <f>IF(F128+SUM(E$99:E128)=D$92,F128,D$92-SUM(E$99:E128))</f>
        <v>14283752.670772433</v>
      </c>
      <c r="E129" s="522">
        <f t="shared" si="24"/>
        <v>676915.39534883725</v>
      </c>
      <c r="F129" s="523">
        <f t="shared" si="25"/>
        <v>13606837.275423596</v>
      </c>
      <c r="G129" s="523">
        <f t="shared" si="26"/>
        <v>13945294.973098014</v>
      </c>
      <c r="H129" s="526">
        <f t="shared" si="27"/>
        <v>2169627.3909595138</v>
      </c>
      <c r="I129" s="577">
        <f t="shared" si="28"/>
        <v>2169627.3909595138</v>
      </c>
      <c r="J129" s="514">
        <f t="shared" si="23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 ht="12.5">
      <c r="B130" s="195" t="str">
        <f t="shared" si="19"/>
        <v/>
      </c>
      <c r="C130" s="507">
        <f>IF(D93="","-",+C129+1)</f>
        <v>2038</v>
      </c>
      <c r="D130" s="374">
        <f>IF(F129+SUM(E$99:E129)=D$92,F129,D$92-SUM(E$99:E129))</f>
        <v>13606837.275423596</v>
      </c>
      <c r="E130" s="522">
        <f t="shared" si="24"/>
        <v>676915.39534883725</v>
      </c>
      <c r="F130" s="523">
        <f t="shared" si="25"/>
        <v>12929921.880074758</v>
      </c>
      <c r="G130" s="523">
        <f t="shared" si="26"/>
        <v>13268379.577749178</v>
      </c>
      <c r="H130" s="526">
        <f t="shared" si="27"/>
        <v>2097169.9970786385</v>
      </c>
      <c r="I130" s="577">
        <f t="shared" si="28"/>
        <v>2097169.9970786385</v>
      </c>
      <c r="J130" s="514">
        <f t="shared" si="23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 ht="12.5">
      <c r="B131" s="195" t="str">
        <f t="shared" si="19"/>
        <v/>
      </c>
      <c r="C131" s="507">
        <f>IF(D93="","-",+C130+1)</f>
        <v>2039</v>
      </c>
      <c r="D131" s="374">
        <f>IF(F130+SUM(E$99:E130)=D$92,F130,D$92-SUM(E$99:E130))</f>
        <v>12929921.880074758</v>
      </c>
      <c r="E131" s="522">
        <f t="shared" si="24"/>
        <v>676915.39534883725</v>
      </c>
      <c r="F131" s="523">
        <f t="shared" si="25"/>
        <v>12253006.48472592</v>
      </c>
      <c r="G131" s="523">
        <f t="shared" si="26"/>
        <v>12591464.182400338</v>
      </c>
      <c r="H131" s="526">
        <f t="shared" si="27"/>
        <v>2024712.6031977632</v>
      </c>
      <c r="I131" s="577">
        <f t="shared" si="28"/>
        <v>2024712.6031977632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19"/>
        <v/>
      </c>
      <c r="C132" s="507">
        <f>IF(D93="","-",+C131+1)</f>
        <v>2040</v>
      </c>
      <c r="D132" s="374">
        <f>IF(F131+SUM(E$99:E131)=D$92,F131,D$92-SUM(E$99:E131))</f>
        <v>12253006.48472592</v>
      </c>
      <c r="E132" s="522">
        <f t="shared" si="24"/>
        <v>676915.39534883725</v>
      </c>
      <c r="F132" s="523">
        <f t="shared" si="25"/>
        <v>11576091.089377083</v>
      </c>
      <c r="G132" s="523">
        <f t="shared" si="26"/>
        <v>11914548.787051503</v>
      </c>
      <c r="H132" s="526">
        <f t="shared" si="27"/>
        <v>1952255.2093168879</v>
      </c>
      <c r="I132" s="577">
        <f t="shared" si="28"/>
        <v>1952255.2093168879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19"/>
        <v/>
      </c>
      <c r="C133" s="507">
        <f>IF(D93="","-",+C132+1)</f>
        <v>2041</v>
      </c>
      <c r="D133" s="374">
        <f>IF(F132+SUM(E$99:E132)=D$92,F132,D$92-SUM(E$99:E132))</f>
        <v>11576091.089377083</v>
      </c>
      <c r="E133" s="522">
        <f t="shared" si="24"/>
        <v>676915.39534883725</v>
      </c>
      <c r="F133" s="523">
        <f t="shared" si="25"/>
        <v>10899175.694028245</v>
      </c>
      <c r="G133" s="523">
        <f t="shared" si="26"/>
        <v>11237633.391702663</v>
      </c>
      <c r="H133" s="526">
        <f t="shared" si="27"/>
        <v>1879797.8154360126</v>
      </c>
      <c r="I133" s="577">
        <f t="shared" si="28"/>
        <v>1879797.8154360126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19"/>
        <v/>
      </c>
      <c r="C134" s="507">
        <f>IF(D93="","-",+C133+1)</f>
        <v>2042</v>
      </c>
      <c r="D134" s="374">
        <f>IF(F133+SUM(E$99:E133)=D$92,F133,D$92-SUM(E$99:E133))</f>
        <v>10899175.694028245</v>
      </c>
      <c r="E134" s="522">
        <f t="shared" si="24"/>
        <v>676915.39534883725</v>
      </c>
      <c r="F134" s="523">
        <f t="shared" si="25"/>
        <v>10222260.298679408</v>
      </c>
      <c r="G134" s="523">
        <f t="shared" si="26"/>
        <v>10560717.996353827</v>
      </c>
      <c r="H134" s="526">
        <f t="shared" si="27"/>
        <v>1807340.4215551373</v>
      </c>
      <c r="I134" s="577">
        <f t="shared" si="28"/>
        <v>1807340.4215551373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19"/>
        <v/>
      </c>
      <c r="C135" s="507">
        <f>IF(D93="","-",+C134+1)</f>
        <v>2043</v>
      </c>
      <c r="D135" s="374">
        <f>IF(F134+SUM(E$99:E134)=D$92,F134,D$92-SUM(E$99:E134))</f>
        <v>10222260.298679408</v>
      </c>
      <c r="E135" s="522">
        <f t="shared" si="24"/>
        <v>676915.39534883725</v>
      </c>
      <c r="F135" s="523">
        <f t="shared" si="25"/>
        <v>9545344.9033305701</v>
      </c>
      <c r="G135" s="523">
        <f t="shared" si="26"/>
        <v>9883802.601004988</v>
      </c>
      <c r="H135" s="526">
        <f t="shared" si="27"/>
        <v>1734883.0276742619</v>
      </c>
      <c r="I135" s="577">
        <f t="shared" si="28"/>
        <v>1734883.0276742619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19"/>
        <v/>
      </c>
      <c r="C136" s="507">
        <f>IF(D93="","-",+C135+1)</f>
        <v>2044</v>
      </c>
      <c r="D136" s="374">
        <f>IF(F135+SUM(E$99:E135)=D$92,F135,D$92-SUM(E$99:E135))</f>
        <v>9545344.9033305701</v>
      </c>
      <c r="E136" s="522">
        <f t="shared" si="24"/>
        <v>676915.39534883725</v>
      </c>
      <c r="F136" s="523">
        <f t="shared" si="25"/>
        <v>8868429.5079817325</v>
      </c>
      <c r="G136" s="523">
        <f t="shared" si="26"/>
        <v>9206887.2056561522</v>
      </c>
      <c r="H136" s="526">
        <f t="shared" si="27"/>
        <v>1662425.6337933866</v>
      </c>
      <c r="I136" s="577">
        <f t="shared" si="28"/>
        <v>1662425.6337933866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19"/>
        <v/>
      </c>
      <c r="C137" s="507">
        <f>IF(D93="","-",+C136+1)</f>
        <v>2045</v>
      </c>
      <c r="D137" s="374">
        <f>IF(F136+SUM(E$99:E136)=D$92,F136,D$92-SUM(E$99:E136))</f>
        <v>8868429.5079817325</v>
      </c>
      <c r="E137" s="522">
        <f t="shared" si="24"/>
        <v>676915.39534883725</v>
      </c>
      <c r="F137" s="523">
        <f t="shared" si="25"/>
        <v>8191514.1126328949</v>
      </c>
      <c r="G137" s="523">
        <f t="shared" si="26"/>
        <v>8529971.8103073128</v>
      </c>
      <c r="H137" s="526">
        <f t="shared" si="27"/>
        <v>1589968.2399125113</v>
      </c>
      <c r="I137" s="577">
        <f t="shared" si="28"/>
        <v>1589968.2399125113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19"/>
        <v/>
      </c>
      <c r="C138" s="507">
        <f>IF(D93="","-",+C137+1)</f>
        <v>2046</v>
      </c>
      <c r="D138" s="374">
        <f>IF(F137+SUM(E$99:E137)=D$92,F137,D$92-SUM(E$99:E137))</f>
        <v>8191514.1126328949</v>
      </c>
      <c r="E138" s="522">
        <f t="shared" si="24"/>
        <v>676915.39534883725</v>
      </c>
      <c r="F138" s="523">
        <f t="shared" si="25"/>
        <v>7514598.7172840573</v>
      </c>
      <c r="G138" s="523">
        <f t="shared" si="26"/>
        <v>7853056.4149584761</v>
      </c>
      <c r="H138" s="526">
        <f t="shared" si="27"/>
        <v>1517510.846031636</v>
      </c>
      <c r="I138" s="577">
        <f t="shared" si="28"/>
        <v>1517510.846031636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19"/>
        <v/>
      </c>
      <c r="C139" s="507">
        <f>IF(D93="","-",+C138+1)</f>
        <v>2047</v>
      </c>
      <c r="D139" s="374">
        <f>IF(F138+SUM(E$99:E138)=D$92,F138,D$92-SUM(E$99:E138))</f>
        <v>7514598.7172840573</v>
      </c>
      <c r="E139" s="522">
        <f t="shared" si="24"/>
        <v>676915.39534883725</v>
      </c>
      <c r="F139" s="523">
        <f t="shared" si="25"/>
        <v>6837683.3219352197</v>
      </c>
      <c r="G139" s="523">
        <f t="shared" si="26"/>
        <v>7176141.0196096385</v>
      </c>
      <c r="H139" s="526">
        <f t="shared" si="27"/>
        <v>1445053.4521507607</v>
      </c>
      <c r="I139" s="577">
        <f t="shared" si="28"/>
        <v>1445053.4521507607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19"/>
        <v/>
      </c>
      <c r="C140" s="507">
        <f>IF(D93="","-",+C139+1)</f>
        <v>2048</v>
      </c>
      <c r="D140" s="374">
        <f>IF(F139+SUM(E$99:E139)=D$92,F139,D$92-SUM(E$99:E139))</f>
        <v>6837683.3219352197</v>
      </c>
      <c r="E140" s="522">
        <f t="shared" si="24"/>
        <v>676915.39534883725</v>
      </c>
      <c r="F140" s="523">
        <f t="shared" si="25"/>
        <v>6160767.9265863821</v>
      </c>
      <c r="G140" s="523">
        <f t="shared" si="26"/>
        <v>6499225.6242608009</v>
      </c>
      <c r="H140" s="526">
        <f t="shared" si="27"/>
        <v>1372596.0582698854</v>
      </c>
      <c r="I140" s="577">
        <f t="shared" si="28"/>
        <v>1372596.0582698854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19"/>
        <v/>
      </c>
      <c r="C141" s="507">
        <f>IF(D93="","-",+C140+1)</f>
        <v>2049</v>
      </c>
      <c r="D141" s="374">
        <f>IF(F140+SUM(E$99:E140)=D$92,F140,D$92-SUM(E$99:E140))</f>
        <v>6160767.9265863821</v>
      </c>
      <c r="E141" s="522">
        <f t="shared" si="24"/>
        <v>676915.39534883725</v>
      </c>
      <c r="F141" s="523">
        <f t="shared" si="25"/>
        <v>5483852.5312375445</v>
      </c>
      <c r="G141" s="523">
        <f t="shared" si="26"/>
        <v>5822310.2289119633</v>
      </c>
      <c r="H141" s="526">
        <f t="shared" si="27"/>
        <v>1300138.6643890101</v>
      </c>
      <c r="I141" s="577">
        <f t="shared" si="28"/>
        <v>1300138.6643890101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19"/>
        <v/>
      </c>
      <c r="C142" s="507">
        <f>IF(D93="","-",+C141+1)</f>
        <v>2050</v>
      </c>
      <c r="D142" s="374">
        <f>IF(F141+SUM(E$99:E141)=D$92,F141,D$92-SUM(E$99:E141))</f>
        <v>5483852.5312375445</v>
      </c>
      <c r="E142" s="522">
        <f t="shared" si="24"/>
        <v>676915.39534883725</v>
      </c>
      <c r="F142" s="523">
        <f t="shared" si="25"/>
        <v>4806937.1358887069</v>
      </c>
      <c r="G142" s="523">
        <f t="shared" si="26"/>
        <v>5145394.8335631257</v>
      </c>
      <c r="H142" s="526">
        <f t="shared" si="27"/>
        <v>1227681.2705081347</v>
      </c>
      <c r="I142" s="577">
        <f t="shared" si="28"/>
        <v>1227681.2705081347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19"/>
        <v/>
      </c>
      <c r="C143" s="507">
        <f>IF(D93="","-",+C142+1)</f>
        <v>2051</v>
      </c>
      <c r="D143" s="374">
        <f>IF(F142+SUM(E$99:E142)=D$92,F142,D$92-SUM(E$99:E142))</f>
        <v>4806937.1358887069</v>
      </c>
      <c r="E143" s="522">
        <f t="shared" si="24"/>
        <v>676915.39534883725</v>
      </c>
      <c r="F143" s="523">
        <f t="shared" si="25"/>
        <v>4130021.7405398698</v>
      </c>
      <c r="G143" s="523">
        <f t="shared" si="26"/>
        <v>4468479.4382142881</v>
      </c>
      <c r="H143" s="526">
        <f t="shared" si="27"/>
        <v>1155223.8766272594</v>
      </c>
      <c r="I143" s="577">
        <f t="shared" si="28"/>
        <v>1155223.8766272594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19"/>
        <v/>
      </c>
      <c r="C144" s="507">
        <f>IF(D93="","-",+C143+1)</f>
        <v>2052</v>
      </c>
      <c r="D144" s="374">
        <f>IF(F143+SUM(E$99:E143)=D$92,F143,D$92-SUM(E$99:E143))</f>
        <v>4130021.7405398698</v>
      </c>
      <c r="E144" s="522">
        <f t="shared" si="24"/>
        <v>676915.39534883725</v>
      </c>
      <c r="F144" s="523">
        <f t="shared" si="25"/>
        <v>3453106.3451910326</v>
      </c>
      <c r="G144" s="523">
        <f t="shared" si="26"/>
        <v>3791564.0428654514</v>
      </c>
      <c r="H144" s="526">
        <f t="shared" si="27"/>
        <v>1082766.4827463841</v>
      </c>
      <c r="I144" s="577">
        <f t="shared" si="28"/>
        <v>1082766.4827463841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19"/>
        <v/>
      </c>
      <c r="C145" s="507">
        <f>IF(D93="","-",+C144+1)</f>
        <v>2053</v>
      </c>
      <c r="D145" s="374">
        <f>IF(F144+SUM(E$99:E144)=D$92,F144,D$92-SUM(E$99:E144))</f>
        <v>3453106.3451910326</v>
      </c>
      <c r="E145" s="522">
        <f t="shared" si="24"/>
        <v>676915.39534883725</v>
      </c>
      <c r="F145" s="523">
        <f t="shared" si="25"/>
        <v>2776190.9498421955</v>
      </c>
      <c r="G145" s="523">
        <f t="shared" si="26"/>
        <v>3114648.6475166138</v>
      </c>
      <c r="H145" s="526">
        <f t="shared" si="27"/>
        <v>1010309.0888655088</v>
      </c>
      <c r="I145" s="577">
        <f t="shared" si="28"/>
        <v>1010309.0888655088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19"/>
        <v/>
      </c>
      <c r="C146" s="507">
        <f>IF(D93="","-",+C145+1)</f>
        <v>2054</v>
      </c>
      <c r="D146" s="374">
        <f>IF(F145+SUM(E$99:E145)=D$92,F145,D$92-SUM(E$99:E145))</f>
        <v>2776190.9498421955</v>
      </c>
      <c r="E146" s="522">
        <f t="shared" si="24"/>
        <v>676915.39534883725</v>
      </c>
      <c r="F146" s="523">
        <f t="shared" si="25"/>
        <v>2099275.5544933584</v>
      </c>
      <c r="G146" s="523">
        <f t="shared" si="26"/>
        <v>2437733.2521677772</v>
      </c>
      <c r="H146" s="526">
        <f t="shared" si="27"/>
        <v>937851.69498463359</v>
      </c>
      <c r="I146" s="577">
        <f t="shared" si="28"/>
        <v>937851.69498463359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19"/>
        <v/>
      </c>
      <c r="C147" s="507">
        <f>IF(D93="","-",+C146+1)</f>
        <v>2055</v>
      </c>
      <c r="D147" s="374">
        <f>IF(F146+SUM(E$99:E146)=D$92,F146,D$92-SUM(E$99:E146))</f>
        <v>2099275.5544933584</v>
      </c>
      <c r="E147" s="522">
        <f t="shared" si="24"/>
        <v>676915.39534883725</v>
      </c>
      <c r="F147" s="523">
        <f t="shared" si="25"/>
        <v>1422360.1591445212</v>
      </c>
      <c r="G147" s="523">
        <f t="shared" si="26"/>
        <v>1760817.8568189398</v>
      </c>
      <c r="H147" s="526">
        <f t="shared" si="27"/>
        <v>865394.30110375828</v>
      </c>
      <c r="I147" s="577">
        <f t="shared" si="28"/>
        <v>865394.30110375828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19"/>
        <v/>
      </c>
      <c r="C148" s="507">
        <f>IF(D93="","-",+C147+1)</f>
        <v>2056</v>
      </c>
      <c r="D148" s="374">
        <f>IF(F147+SUM(E$99:E147)=D$92,F147,D$92-SUM(E$99:E147))</f>
        <v>1422360.1591445212</v>
      </c>
      <c r="E148" s="522">
        <f t="shared" si="24"/>
        <v>676915.39534883725</v>
      </c>
      <c r="F148" s="523">
        <f t="shared" si="25"/>
        <v>745444.76379568398</v>
      </c>
      <c r="G148" s="523">
        <f t="shared" si="26"/>
        <v>1083902.4614701027</v>
      </c>
      <c r="H148" s="526">
        <f t="shared" si="27"/>
        <v>792936.90722288296</v>
      </c>
      <c r="I148" s="577">
        <f t="shared" si="28"/>
        <v>792936.90722288296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19"/>
        <v/>
      </c>
      <c r="C149" s="507">
        <f>IF(D93="","-",+C148+1)</f>
        <v>2057</v>
      </c>
      <c r="D149" s="374">
        <f>IF(F148+SUM(E$99:E148)=D$92,F148,D$92-SUM(E$99:E148))</f>
        <v>745444.76379568398</v>
      </c>
      <c r="E149" s="522">
        <f t="shared" si="24"/>
        <v>676915.39534883725</v>
      </c>
      <c r="F149" s="523">
        <f t="shared" si="25"/>
        <v>68529.368446846725</v>
      </c>
      <c r="G149" s="523">
        <f t="shared" si="26"/>
        <v>406987.06612126535</v>
      </c>
      <c r="H149" s="526">
        <f t="shared" si="27"/>
        <v>720479.51334200765</v>
      </c>
      <c r="I149" s="577">
        <f t="shared" si="28"/>
        <v>720479.51334200765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19"/>
        <v/>
      </c>
      <c r="C150" s="507">
        <f>IF(D93="","-",+C149+1)</f>
        <v>2058</v>
      </c>
      <c r="D150" s="374">
        <f>IF(F149+SUM(E$99:E149)=D$92,F149,D$92-SUM(E$99:E149))</f>
        <v>68529.368446846725</v>
      </c>
      <c r="E150" s="522">
        <f t="shared" si="24"/>
        <v>68529.368446846725</v>
      </c>
      <c r="F150" s="523">
        <f t="shared" si="25"/>
        <v>0</v>
      </c>
      <c r="G150" s="523">
        <f t="shared" si="26"/>
        <v>34264.684223423363</v>
      </c>
      <c r="H150" s="526">
        <f t="shared" si="27"/>
        <v>72197.078973213123</v>
      </c>
      <c r="I150" s="577">
        <f t="shared" si="28"/>
        <v>72197.078973213123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19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19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19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19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29107361.999999993</v>
      </c>
      <c r="F155" s="375"/>
      <c r="G155" s="375"/>
      <c r="H155" s="375">
        <f>SUM(H99:H154)</f>
        <v>97403833.085035786</v>
      </c>
      <c r="I155" s="375">
        <f>SUM(I99:I154)</f>
        <v>97403833.085035786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view="pageBreakPreview" zoomScale="82" zoomScaleNormal="100" zoomScaleSheetLayoutView="82" workbookViewId="0">
      <selection activeCell="B13" sqref="B1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249475.8207671784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249475.8207671784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329</v>
      </c>
      <c r="E9" s="637" t="s">
        <v>502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63296.476190476191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282686.31741650117</v>
      </c>
      <c r="H28" s="639">
        <v>282686.31741650117</v>
      </c>
      <c r="I28" s="511">
        <f t="shared" si="9"/>
        <v>0</v>
      </c>
      <c r="J28" s="511"/>
      <c r="K28" s="518">
        <f t="shared" si="6"/>
        <v>282686.31741650117</v>
      </c>
      <c r="L28" s="519">
        <f t="shared" si="7"/>
        <v>0</v>
      </c>
      <c r="M28" s="518">
        <f t="shared" si="8"/>
        <v>282686.31741650117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61824.465116279069</v>
      </c>
      <c r="F29" s="631">
        <v>1852822.134227372</v>
      </c>
      <c r="G29" s="630">
        <v>249360.90673587442</v>
      </c>
      <c r="H29" s="639">
        <v>249360.90673587442</v>
      </c>
      <c r="I29" s="511">
        <f t="shared" si="9"/>
        <v>0</v>
      </c>
      <c r="J29" s="511"/>
      <c r="K29" s="518">
        <f t="shared" si="6"/>
        <v>249360.90673587442</v>
      </c>
      <c r="L29" s="519">
        <f t="shared" si="7"/>
        <v>0</v>
      </c>
      <c r="M29" s="518">
        <f t="shared" si="8"/>
        <v>249360.90673587442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>IU</v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295819.34913339239</v>
      </c>
      <c r="H30" s="639">
        <v>295819.34913339239</v>
      </c>
      <c r="I30" s="511">
        <f t="shared" si="9"/>
        <v>0</v>
      </c>
      <c r="J30" s="511"/>
      <c r="K30" s="518">
        <f t="shared" si="6"/>
        <v>295819.34913339239</v>
      </c>
      <c r="L30" s="519">
        <f t="shared" si="7"/>
        <v>0</v>
      </c>
      <c r="M30" s="518">
        <f t="shared" si="8"/>
        <v>295819.34913339239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523">
        <f>IF(F30+SUM(E$17:E30)=D$10,F30,D$10-SUM(E$17:E30))</f>
        <v>1787981.8415444451</v>
      </c>
      <c r="E31" s="522">
        <f>IF(+I14&lt;F30,I14,D31)</f>
        <v>63296.476190476191</v>
      </c>
      <c r="F31" s="523">
        <f t="shared" ref="F31:F72" si="12">+D31-E31</f>
        <v>1724685.3653539689</v>
      </c>
      <c r="G31" s="524">
        <f t="shared" ref="G31:G72" si="13">+I$12*((D31+F31)/2)+E31</f>
        <v>249475.8207671784</v>
      </c>
      <c r="H31" s="491">
        <f t="shared" ref="H31:H72" si="14">+I$13*((D31+F31)/2)+E31</f>
        <v>249475.8207671784</v>
      </c>
      <c r="I31" s="511">
        <f t="shared" si="9"/>
        <v>0</v>
      </c>
      <c r="J31" s="511"/>
      <c r="K31" s="525"/>
      <c r="L31" s="514">
        <f t="shared" ref="L31:L72" si="15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2022</v>
      </c>
      <c r="D32" s="523">
        <f>IF(F31+SUM(E$17:E31)=D$10,F31,D$10-SUM(E$17:E31))</f>
        <v>1724685.3653539689</v>
      </c>
      <c r="E32" s="522">
        <f>IF(+I14&lt;F31,I14,D32)</f>
        <v>63296.476190476191</v>
      </c>
      <c r="F32" s="523">
        <f t="shared" si="12"/>
        <v>1661388.8891634927</v>
      </c>
      <c r="G32" s="524">
        <f t="shared" si="13"/>
        <v>242766.10660580583</v>
      </c>
      <c r="H32" s="491">
        <f t="shared" si="14"/>
        <v>242766.10660580583</v>
      </c>
      <c r="I32" s="511">
        <f t="shared" si="9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1661388.8891634927</v>
      </c>
      <c r="E33" s="522">
        <f>IF(+I14&lt;F32,I14,D33)</f>
        <v>63296.476190476191</v>
      </c>
      <c r="F33" s="523">
        <f t="shared" si="12"/>
        <v>1598092.4129730165</v>
      </c>
      <c r="G33" s="524">
        <f t="shared" si="13"/>
        <v>236056.39244443324</v>
      </c>
      <c r="H33" s="491">
        <f t="shared" si="14"/>
        <v>236056.39244443324</v>
      </c>
      <c r="I33" s="511">
        <f t="shared" si="9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1598092.4129730165</v>
      </c>
      <c r="E34" s="522">
        <f>IF(+I14&lt;F33,I14,D34)</f>
        <v>63296.476190476191</v>
      </c>
      <c r="F34" s="523">
        <f t="shared" si="12"/>
        <v>1534795.9367825403</v>
      </c>
      <c r="G34" s="524">
        <f t="shared" si="13"/>
        <v>229346.67828306064</v>
      </c>
      <c r="H34" s="491">
        <f t="shared" si="14"/>
        <v>229346.67828306064</v>
      </c>
      <c r="I34" s="511">
        <f t="shared" si="9"/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1534795.9367825403</v>
      </c>
      <c r="E35" s="522">
        <f>IF(+I14&lt;F34,I14,D35)</f>
        <v>63296.476190476191</v>
      </c>
      <c r="F35" s="523">
        <f t="shared" si="12"/>
        <v>1471499.4605920641</v>
      </c>
      <c r="G35" s="524">
        <f t="shared" si="13"/>
        <v>222636.96412168804</v>
      </c>
      <c r="H35" s="491">
        <f t="shared" si="14"/>
        <v>222636.96412168804</v>
      </c>
      <c r="I35" s="511">
        <f t="shared" si="9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1471499.4605920641</v>
      </c>
      <c r="E36" s="522">
        <f>IF(+I14&lt;F35,I14,D36)</f>
        <v>63296.476190476191</v>
      </c>
      <c r="F36" s="523">
        <f t="shared" si="12"/>
        <v>1408202.9844015879</v>
      </c>
      <c r="G36" s="524">
        <f t="shared" si="13"/>
        <v>215927.24996031544</v>
      </c>
      <c r="H36" s="491">
        <f t="shared" si="14"/>
        <v>215927.24996031544</v>
      </c>
      <c r="I36" s="511">
        <f t="shared" si="9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1408202.9844015879</v>
      </c>
      <c r="E37" s="522">
        <f>IF(+I14&lt;F36,I14,D37)</f>
        <v>63296.476190476191</v>
      </c>
      <c r="F37" s="523">
        <f t="shared" si="12"/>
        <v>1344906.5082111116</v>
      </c>
      <c r="G37" s="524">
        <f t="shared" si="13"/>
        <v>209217.53579894287</v>
      </c>
      <c r="H37" s="491">
        <f t="shared" si="14"/>
        <v>209217.53579894287</v>
      </c>
      <c r="I37" s="511">
        <f t="shared" si="9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1344906.5082111116</v>
      </c>
      <c r="E38" s="522">
        <f>IF(+I14&lt;F37,I14,D38)</f>
        <v>63296.476190476191</v>
      </c>
      <c r="F38" s="523">
        <f t="shared" si="12"/>
        <v>1281610.0320206354</v>
      </c>
      <c r="G38" s="524">
        <f t="shared" si="13"/>
        <v>202507.82163757028</v>
      </c>
      <c r="H38" s="491">
        <f t="shared" si="14"/>
        <v>202507.82163757028</v>
      </c>
      <c r="I38" s="511">
        <f t="shared" si="9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1281610.0320206354</v>
      </c>
      <c r="E39" s="522">
        <f>IF(+I14&lt;F38,I14,D39)</f>
        <v>63296.476190476191</v>
      </c>
      <c r="F39" s="523">
        <f t="shared" si="12"/>
        <v>1218313.5558301592</v>
      </c>
      <c r="G39" s="524">
        <f t="shared" si="13"/>
        <v>195798.10747619768</v>
      </c>
      <c r="H39" s="491">
        <f t="shared" si="14"/>
        <v>195798.10747619768</v>
      </c>
      <c r="I39" s="511">
        <f t="shared" si="9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1218313.5558301592</v>
      </c>
      <c r="E40" s="522">
        <f>IF(+I14&lt;F39,I14,D40)</f>
        <v>63296.476190476191</v>
      </c>
      <c r="F40" s="523">
        <f t="shared" si="12"/>
        <v>1155017.079639683</v>
      </c>
      <c r="G40" s="524">
        <f t="shared" si="13"/>
        <v>189088.39331482508</v>
      </c>
      <c r="H40" s="491">
        <f t="shared" si="14"/>
        <v>189088.39331482508</v>
      </c>
      <c r="I40" s="511">
        <f t="shared" si="9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1155017.079639683</v>
      </c>
      <c r="E41" s="522">
        <f>IF(+I14&lt;F40,I14,D41)</f>
        <v>63296.476190476191</v>
      </c>
      <c r="F41" s="523">
        <f t="shared" si="12"/>
        <v>1091720.6034492068</v>
      </c>
      <c r="G41" s="524">
        <f t="shared" si="13"/>
        <v>182378.67915345251</v>
      </c>
      <c r="H41" s="491">
        <f t="shared" si="14"/>
        <v>182378.67915345251</v>
      </c>
      <c r="I41" s="511">
        <f t="shared" si="9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1091720.6034492068</v>
      </c>
      <c r="E42" s="522">
        <f>IF(+I14&lt;F41,I14,D42)</f>
        <v>63296.476190476191</v>
      </c>
      <c r="F42" s="523">
        <f t="shared" si="12"/>
        <v>1028424.1272587306</v>
      </c>
      <c r="G42" s="524">
        <f t="shared" si="13"/>
        <v>175668.96499207991</v>
      </c>
      <c r="H42" s="491">
        <f t="shared" si="14"/>
        <v>175668.96499207991</v>
      </c>
      <c r="I42" s="511">
        <f t="shared" si="9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1028424.1272587306</v>
      </c>
      <c r="E43" s="522">
        <f>IF(+I14&lt;F42,I14,D43)</f>
        <v>63296.476190476191</v>
      </c>
      <c r="F43" s="523">
        <f t="shared" si="12"/>
        <v>965127.65106825437</v>
      </c>
      <c r="G43" s="524">
        <f t="shared" si="13"/>
        <v>168959.25083070731</v>
      </c>
      <c r="H43" s="491">
        <f t="shared" si="14"/>
        <v>168959.25083070731</v>
      </c>
      <c r="I43" s="511">
        <f t="shared" si="9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965127.65106825437</v>
      </c>
      <c r="E44" s="522">
        <f>IF(+I14&lt;F43,I14,D44)</f>
        <v>63296.476190476191</v>
      </c>
      <c r="F44" s="523">
        <f t="shared" si="12"/>
        <v>901831.17487777816</v>
      </c>
      <c r="G44" s="524">
        <f t="shared" si="13"/>
        <v>162249.53666933472</v>
      </c>
      <c r="H44" s="491">
        <f t="shared" si="14"/>
        <v>162249.53666933472</v>
      </c>
      <c r="I44" s="511">
        <f t="shared" si="9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901831.17487777816</v>
      </c>
      <c r="E45" s="522">
        <f>IF(+I14&lt;F44,I14,D45)</f>
        <v>63296.476190476191</v>
      </c>
      <c r="F45" s="523">
        <f t="shared" si="12"/>
        <v>838534.69868730195</v>
      </c>
      <c r="G45" s="524">
        <f t="shared" si="13"/>
        <v>155539.82250796212</v>
      </c>
      <c r="H45" s="491">
        <f t="shared" si="14"/>
        <v>155539.82250796212</v>
      </c>
      <c r="I45" s="511">
        <f t="shared" si="9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838534.69868730195</v>
      </c>
      <c r="E46" s="522">
        <f>IF(+I14&lt;F45,I14,D46)</f>
        <v>63296.476190476191</v>
      </c>
      <c r="F46" s="523">
        <f t="shared" si="12"/>
        <v>775238.22249682574</v>
      </c>
      <c r="G46" s="524">
        <f t="shared" si="13"/>
        <v>148830.10834658955</v>
      </c>
      <c r="H46" s="491">
        <f t="shared" si="14"/>
        <v>148830.10834658955</v>
      </c>
      <c r="I46" s="511">
        <f t="shared" si="9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775238.22249682574</v>
      </c>
      <c r="E47" s="522">
        <f>IF(+I14&lt;F46,I14,D47)</f>
        <v>63296.476190476191</v>
      </c>
      <c r="F47" s="523">
        <f t="shared" si="12"/>
        <v>711941.74630634952</v>
      </c>
      <c r="G47" s="524">
        <f t="shared" si="13"/>
        <v>142120.39418521695</v>
      </c>
      <c r="H47" s="491">
        <f t="shared" si="14"/>
        <v>142120.39418521695</v>
      </c>
      <c r="I47" s="511">
        <f t="shared" si="9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711941.74630634952</v>
      </c>
      <c r="E48" s="522">
        <f>IF(+I14&lt;F47,I14,D48)</f>
        <v>63296.476190476191</v>
      </c>
      <c r="F48" s="523">
        <f t="shared" si="12"/>
        <v>648645.27011587331</v>
      </c>
      <c r="G48" s="524">
        <f t="shared" si="13"/>
        <v>135410.68002384435</v>
      </c>
      <c r="H48" s="491">
        <f t="shared" si="14"/>
        <v>135410.68002384435</v>
      </c>
      <c r="I48" s="511">
        <f t="shared" si="9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648645.27011587331</v>
      </c>
      <c r="E49" s="522">
        <f>IF(+I14&lt;F48,I14,D49)</f>
        <v>63296.476190476191</v>
      </c>
      <c r="F49" s="523">
        <f t="shared" si="12"/>
        <v>585348.7939253971</v>
      </c>
      <c r="G49" s="524">
        <f t="shared" si="13"/>
        <v>128700.96586247176</v>
      </c>
      <c r="H49" s="491">
        <f t="shared" si="14"/>
        <v>128700.96586247176</v>
      </c>
      <c r="I49" s="511">
        <f t="shared" si="9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585348.7939253971</v>
      </c>
      <c r="E50" s="522">
        <f>IF(+I14&lt;F49,I14,D50)</f>
        <v>63296.476190476191</v>
      </c>
      <c r="F50" s="523">
        <f t="shared" si="12"/>
        <v>522052.31773492089</v>
      </c>
      <c r="G50" s="524">
        <f t="shared" si="13"/>
        <v>121991.25170109916</v>
      </c>
      <c r="H50" s="491">
        <f t="shared" si="14"/>
        <v>121991.25170109916</v>
      </c>
      <c r="I50" s="511">
        <f t="shared" si="9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522052.31773492089</v>
      </c>
      <c r="E51" s="522">
        <f>IF(+I14&lt;F50,I14,D51)</f>
        <v>63296.476190476191</v>
      </c>
      <c r="F51" s="523">
        <f t="shared" si="12"/>
        <v>458755.84154444467</v>
      </c>
      <c r="G51" s="524">
        <f t="shared" si="13"/>
        <v>115281.53753972657</v>
      </c>
      <c r="H51" s="491">
        <f t="shared" si="14"/>
        <v>115281.53753972657</v>
      </c>
      <c r="I51" s="511">
        <f t="shared" si="9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458755.84154444467</v>
      </c>
      <c r="E52" s="522">
        <f>IF(+I14&lt;F51,I14,D52)</f>
        <v>63296.476190476191</v>
      </c>
      <c r="F52" s="523">
        <f t="shared" si="12"/>
        <v>395459.36535396846</v>
      </c>
      <c r="G52" s="524">
        <f t="shared" si="13"/>
        <v>108571.82337835399</v>
      </c>
      <c r="H52" s="491">
        <f t="shared" si="14"/>
        <v>108571.82337835399</v>
      </c>
      <c r="I52" s="511">
        <f t="shared" si="9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395459.36535396846</v>
      </c>
      <c r="E53" s="522">
        <f>IF(+I14&lt;F52,I14,D53)</f>
        <v>63296.476190476191</v>
      </c>
      <c r="F53" s="523">
        <f t="shared" si="12"/>
        <v>332162.88916349225</v>
      </c>
      <c r="G53" s="524">
        <f t="shared" si="13"/>
        <v>101862.10921698139</v>
      </c>
      <c r="H53" s="491">
        <f t="shared" si="14"/>
        <v>101862.10921698139</v>
      </c>
      <c r="I53" s="511">
        <f t="shared" si="9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332162.88916349225</v>
      </c>
      <c r="E54" s="522">
        <f>IF(+I14&lt;F53,I14,D54)</f>
        <v>63296.476190476191</v>
      </c>
      <c r="F54" s="523">
        <f t="shared" si="12"/>
        <v>268866.41297301603</v>
      </c>
      <c r="G54" s="524">
        <f t="shared" si="13"/>
        <v>95152.395055608795</v>
      </c>
      <c r="H54" s="491">
        <f t="shared" si="14"/>
        <v>95152.395055608795</v>
      </c>
      <c r="I54" s="511">
        <f t="shared" si="9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268866.41297301603</v>
      </c>
      <c r="E55" s="522">
        <f>IF(+I14&lt;F54,I14,D55)</f>
        <v>63296.476190476191</v>
      </c>
      <c r="F55" s="523">
        <f t="shared" si="12"/>
        <v>205569.93678253985</v>
      </c>
      <c r="G55" s="524">
        <f t="shared" si="13"/>
        <v>88442.680894236197</v>
      </c>
      <c r="H55" s="491">
        <f t="shared" si="14"/>
        <v>88442.680894236197</v>
      </c>
      <c r="I55" s="511">
        <f t="shared" si="9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205569.93678253985</v>
      </c>
      <c r="E56" s="522">
        <f>IF(+I14&lt;F55,I14,D56)</f>
        <v>63296.476190476191</v>
      </c>
      <c r="F56" s="523">
        <f t="shared" si="12"/>
        <v>142273.46059206367</v>
      </c>
      <c r="G56" s="524">
        <f t="shared" si="13"/>
        <v>81732.966732863628</v>
      </c>
      <c r="H56" s="491">
        <f t="shared" si="14"/>
        <v>81732.966732863628</v>
      </c>
      <c r="I56" s="511">
        <f t="shared" si="9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142273.46059206367</v>
      </c>
      <c r="E57" s="522">
        <f>IF(+I14&lt;F56,I14,D57)</f>
        <v>63296.476190476191</v>
      </c>
      <c r="F57" s="523">
        <f t="shared" si="12"/>
        <v>78976.984401587484</v>
      </c>
      <c r="G57" s="524">
        <f t="shared" si="13"/>
        <v>75023.25257149103</v>
      </c>
      <c r="H57" s="491">
        <f t="shared" si="14"/>
        <v>75023.25257149103</v>
      </c>
      <c r="I57" s="511">
        <f t="shared" si="9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78976.984401587484</v>
      </c>
      <c r="E58" s="522">
        <f>IF(+I14&lt;F57,I14,D58)</f>
        <v>63296.476190476191</v>
      </c>
      <c r="F58" s="523">
        <f t="shared" si="12"/>
        <v>15680.508211111293</v>
      </c>
      <c r="G58" s="524">
        <f t="shared" si="13"/>
        <v>68313.538410118432</v>
      </c>
      <c r="H58" s="491">
        <f t="shared" si="14"/>
        <v>68313.538410118432</v>
      </c>
      <c r="I58" s="511">
        <f t="shared" si="9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15680.508211111293</v>
      </c>
      <c r="E59" s="522">
        <f>IF(+I14&lt;F58,I14,D59)</f>
        <v>15680.508211111293</v>
      </c>
      <c r="F59" s="523">
        <f t="shared" si="12"/>
        <v>0</v>
      </c>
      <c r="G59" s="524">
        <f t="shared" si="13"/>
        <v>16511.610780589268</v>
      </c>
      <c r="H59" s="491">
        <f t="shared" si="14"/>
        <v>16511.610780589268</v>
      </c>
      <c r="I59" s="511">
        <f t="shared" si="9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2"/>
        <v>0</v>
      </c>
      <c r="G60" s="524">
        <f t="shared" si="13"/>
        <v>0</v>
      </c>
      <c r="H60" s="491">
        <f t="shared" si="14"/>
        <v>0</v>
      </c>
      <c r="I60" s="511">
        <f t="shared" si="9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2"/>
        <v>0</v>
      </c>
      <c r="G61" s="524">
        <f t="shared" si="13"/>
        <v>0</v>
      </c>
      <c r="H61" s="491">
        <f t="shared" si="14"/>
        <v>0</v>
      </c>
      <c r="I61" s="511">
        <f t="shared" si="9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2"/>
        <v>0</v>
      </c>
      <c r="G62" s="524">
        <f t="shared" si="13"/>
        <v>0</v>
      </c>
      <c r="H62" s="491">
        <f t="shared" si="14"/>
        <v>0</v>
      </c>
      <c r="I62" s="511">
        <f t="shared" si="9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2"/>
        <v>0</v>
      </c>
      <c r="G63" s="524">
        <f t="shared" si="13"/>
        <v>0</v>
      </c>
      <c r="H63" s="491">
        <f t="shared" si="14"/>
        <v>0</v>
      </c>
      <c r="I63" s="511">
        <f t="shared" si="9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2"/>
        <v>0</v>
      </c>
      <c r="G64" s="524">
        <f t="shared" si="13"/>
        <v>0</v>
      </c>
      <c r="H64" s="491">
        <f t="shared" si="14"/>
        <v>0</v>
      </c>
      <c r="I64" s="511">
        <f t="shared" si="9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2"/>
        <v>0</v>
      </c>
      <c r="G65" s="524">
        <f t="shared" si="13"/>
        <v>0</v>
      </c>
      <c r="H65" s="491">
        <f t="shared" si="14"/>
        <v>0</v>
      </c>
      <c r="I65" s="511">
        <f t="shared" si="9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2"/>
        <v>0</v>
      </c>
      <c r="G66" s="524">
        <f t="shared" si="13"/>
        <v>0</v>
      </c>
      <c r="H66" s="491">
        <f t="shared" si="14"/>
        <v>0</v>
      </c>
      <c r="I66" s="511">
        <f t="shared" si="9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2"/>
        <v>0</v>
      </c>
      <c r="G67" s="524">
        <f t="shared" si="13"/>
        <v>0</v>
      </c>
      <c r="H67" s="491">
        <f t="shared" si="14"/>
        <v>0</v>
      </c>
      <c r="I67" s="511">
        <f t="shared" si="9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2"/>
        <v>0</v>
      </c>
      <c r="G68" s="524">
        <f t="shared" si="13"/>
        <v>0</v>
      </c>
      <c r="H68" s="491">
        <f t="shared" si="14"/>
        <v>0</v>
      </c>
      <c r="I68" s="511">
        <f t="shared" si="9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2"/>
        <v>0</v>
      </c>
      <c r="G69" s="524">
        <f t="shared" si="13"/>
        <v>0</v>
      </c>
      <c r="H69" s="491">
        <f t="shared" si="14"/>
        <v>0</v>
      </c>
      <c r="I69" s="511">
        <f t="shared" si="9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2"/>
        <v>0</v>
      </c>
      <c r="G70" s="524">
        <f t="shared" si="13"/>
        <v>0</v>
      </c>
      <c r="H70" s="491">
        <f t="shared" si="14"/>
        <v>0</v>
      </c>
      <c r="I70" s="511">
        <f t="shared" si="9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2"/>
        <v>0</v>
      </c>
      <c r="G71" s="524">
        <f t="shared" si="13"/>
        <v>0</v>
      </c>
      <c r="H71" s="491">
        <f t="shared" si="14"/>
        <v>0</v>
      </c>
      <c r="I71" s="511">
        <f t="shared" si="9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2"/>
        <v>0</v>
      </c>
      <c r="G72" s="524">
        <f t="shared" si="13"/>
        <v>0</v>
      </c>
      <c r="H72" s="491">
        <f t="shared" si="14"/>
        <v>0</v>
      </c>
      <c r="I72" s="531">
        <f t="shared" si="9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2658452</v>
      </c>
      <c r="F73" s="375"/>
      <c r="G73" s="375">
        <f>SUM(G17:G72)</f>
        <v>9343075.0993435923</v>
      </c>
      <c r="H73" s="375">
        <f>SUM(H17:H72)</f>
        <v>9343075.0993435923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249360.90673587442</v>
      </c>
      <c r="N87" s="546">
        <f>IF(J92&lt;D11,0,VLOOKUP(J92,C17:O72,11))</f>
        <v>249360.90673587442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317384.36734344519</v>
      </c>
      <c r="N88" s="550">
        <f>IF(J92&lt;D11,0,VLOOKUP(J92,C99:P154,7))</f>
        <v>317384.36734344519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68023.460607570771</v>
      </c>
      <c r="N89" s="555">
        <f>+N88-N87</f>
        <v>68023.460607570771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61824.465116279069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16">+I99-H99</f>
        <v>0</v>
      </c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16"/>
        <v>0</v>
      </c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16"/>
        <v>0</v>
      </c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16"/>
        <v>0</v>
      </c>
      <c r="K102" s="514"/>
      <c r="L102" s="518"/>
      <c r="M102" s="514">
        <f t="shared" si="17"/>
        <v>0</v>
      </c>
      <c r="N102" s="518"/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16"/>
        <v>0</v>
      </c>
      <c r="K103" s="514"/>
      <c r="L103" s="518"/>
      <c r="M103" s="514">
        <f t="shared" si="17"/>
        <v>0</v>
      </c>
      <c r="N103" s="518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16"/>
        <v>0</v>
      </c>
      <c r="K104" s="514"/>
      <c r="L104" s="518"/>
      <c r="M104" s="514">
        <f t="shared" si="17"/>
        <v>0</v>
      </c>
      <c r="N104" s="518"/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16"/>
        <v>0</v>
      </c>
      <c r="K105" s="514"/>
      <c r="L105" s="518"/>
      <c r="M105" s="514">
        <f t="shared" si="17"/>
        <v>0</v>
      </c>
      <c r="N105" s="518"/>
      <c r="O105" s="514">
        <f t="shared" si="18"/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16"/>
        <v>0</v>
      </c>
      <c r="K106" s="514"/>
      <c r="L106" s="518"/>
      <c r="M106" s="514">
        <f t="shared" si="17"/>
        <v>0</v>
      </c>
      <c r="N106" s="518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16"/>
        <v>0</v>
      </c>
      <c r="K107" s="514"/>
      <c r="L107" s="518">
        <f>+H107</f>
        <v>333878.34559727815</v>
      </c>
      <c r="M107" s="514">
        <f t="shared" si="17"/>
        <v>0</v>
      </c>
      <c r="N107" s="518">
        <f>+I107</f>
        <v>333878.34559727815</v>
      </c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16"/>
        <v>0</v>
      </c>
      <c r="K108" s="514"/>
      <c r="L108" s="518">
        <f>+H108</f>
        <v>388837.85956536332</v>
      </c>
      <c r="M108" s="514">
        <f>IF(L108&lt;&gt;0,+H108-L108,0)</f>
        <v>0</v>
      </c>
      <c r="N108" s="518">
        <f>+I108</f>
        <v>388837.85956536332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0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21">+I109-H109</f>
        <v>0</v>
      </c>
      <c r="K109" s="514"/>
      <c r="L109" s="518">
        <f>+H109</f>
        <v>368598.28609591222</v>
      </c>
      <c r="M109" s="514">
        <f>IF(L109&lt;&gt;0,+H109-L109,0)</f>
        <v>0</v>
      </c>
      <c r="N109" s="518">
        <f>+I109</f>
        <v>368598.28609591222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0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21"/>
        <v>0</v>
      </c>
      <c r="K110" s="514"/>
      <c r="L110" s="518">
        <f>+H110</f>
        <v>322034.68677163479</v>
      </c>
      <c r="M110" s="514">
        <f>IF(L110&lt;&gt;0,+H110-L110,0)</f>
        <v>0</v>
      </c>
      <c r="N110" s="518">
        <f>+I110</f>
        <v>322034.68677163479</v>
      </c>
      <c r="O110" s="514">
        <f>IF(N110&lt;&gt;0,+I110-N110,0)</f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2019</v>
      </c>
      <c r="D111" s="374">
        <f>IF(F110+SUM(E$99:E110)=D$92,F110,D$92-SUM(E$99:E110))</f>
        <v>2418417.813228392</v>
      </c>
      <c r="E111" s="522">
        <f t="shared" ref="E111:E154" si="22">IF(+$J$96&lt;F110,$J$96,D111)</f>
        <v>61824.465116279069</v>
      </c>
      <c r="F111" s="523">
        <f t="shared" ref="F111:F154" si="23">+D111-E111</f>
        <v>2356593.3481121128</v>
      </c>
      <c r="G111" s="523">
        <f t="shared" ref="G111:G154" si="24">+(F111+D111)/2</f>
        <v>2387505.5806702524</v>
      </c>
      <c r="H111" s="526">
        <f t="shared" ref="H111:H154" si="25">+J$94*G111+E111</f>
        <v>317384.36734344519</v>
      </c>
      <c r="I111" s="577">
        <f t="shared" ref="I111:I154" si="26">+J$95*G111+E111</f>
        <v>317384.36734344519</v>
      </c>
      <c r="J111" s="514">
        <f t="shared" si="21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2020</v>
      </c>
      <c r="D112" s="374">
        <f>IF(F111+SUM(E$99:E111)=D$92,F111,D$92-SUM(E$99:E111))</f>
        <v>2356593.3481121128</v>
      </c>
      <c r="E112" s="522">
        <f t="shared" si="22"/>
        <v>61824.465116279069</v>
      </c>
      <c r="F112" s="523">
        <f t="shared" si="23"/>
        <v>2294768.8829958336</v>
      </c>
      <c r="G112" s="523">
        <f t="shared" si="24"/>
        <v>2325681.1155539732</v>
      </c>
      <c r="H112" s="526">
        <f t="shared" si="25"/>
        <v>310766.64280772803</v>
      </c>
      <c r="I112" s="577">
        <f t="shared" si="26"/>
        <v>310766.64280772803</v>
      </c>
      <c r="J112" s="514">
        <f t="shared" si="21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2021</v>
      </c>
      <c r="D113" s="374">
        <f>IF(F112+SUM(E$99:E112)=D$92,F112,D$92-SUM(E$99:E112))</f>
        <v>2294768.8829958336</v>
      </c>
      <c r="E113" s="522">
        <f t="shared" si="22"/>
        <v>61824.465116279069</v>
      </c>
      <c r="F113" s="523">
        <f t="shared" si="23"/>
        <v>2232944.4178795544</v>
      </c>
      <c r="G113" s="523">
        <f t="shared" si="24"/>
        <v>2263856.650437694</v>
      </c>
      <c r="H113" s="526">
        <f t="shared" si="25"/>
        <v>304148.91827201092</v>
      </c>
      <c r="I113" s="577">
        <f t="shared" si="26"/>
        <v>304148.91827201092</v>
      </c>
      <c r="J113" s="514">
        <f t="shared" si="21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2022</v>
      </c>
      <c r="D114" s="374">
        <f>IF(F113+SUM(E$99:E113)=D$92,F113,D$92-SUM(E$99:E113))</f>
        <v>2232944.4178795544</v>
      </c>
      <c r="E114" s="522">
        <f t="shared" si="22"/>
        <v>61824.465116279069</v>
      </c>
      <c r="F114" s="523">
        <f t="shared" si="23"/>
        <v>2171119.9527632752</v>
      </c>
      <c r="G114" s="523">
        <f t="shared" si="24"/>
        <v>2202032.1853214148</v>
      </c>
      <c r="H114" s="526">
        <f t="shared" si="25"/>
        <v>297531.19373629376</v>
      </c>
      <c r="I114" s="577">
        <f t="shared" si="26"/>
        <v>297531.19373629376</v>
      </c>
      <c r="J114" s="514">
        <f t="shared" si="21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2023</v>
      </c>
      <c r="D115" s="374">
        <f>IF(F114+SUM(E$99:E114)=D$92,F114,D$92-SUM(E$99:E114))</f>
        <v>2171119.9527632752</v>
      </c>
      <c r="E115" s="522">
        <f t="shared" si="22"/>
        <v>61824.465116279069</v>
      </c>
      <c r="F115" s="523">
        <f t="shared" si="23"/>
        <v>2109295.487646996</v>
      </c>
      <c r="G115" s="523">
        <f t="shared" si="24"/>
        <v>2140207.7202051356</v>
      </c>
      <c r="H115" s="526">
        <f t="shared" si="25"/>
        <v>290913.4692005766</v>
      </c>
      <c r="I115" s="577">
        <f t="shared" si="26"/>
        <v>290913.4692005766</v>
      </c>
      <c r="J115" s="514">
        <f t="shared" si="21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2024</v>
      </c>
      <c r="D116" s="374">
        <f>IF(F115+SUM(E$99:E115)=D$92,F115,D$92-SUM(E$99:E115))</f>
        <v>2109295.487646996</v>
      </c>
      <c r="E116" s="522">
        <f t="shared" si="22"/>
        <v>61824.465116279069</v>
      </c>
      <c r="F116" s="523">
        <f t="shared" si="23"/>
        <v>2047471.0225307171</v>
      </c>
      <c r="G116" s="523">
        <f t="shared" si="24"/>
        <v>2078383.2550888564</v>
      </c>
      <c r="H116" s="526">
        <f t="shared" si="25"/>
        <v>284295.74466485943</v>
      </c>
      <c r="I116" s="577">
        <f t="shared" si="26"/>
        <v>284295.74466485943</v>
      </c>
      <c r="J116" s="514">
        <f t="shared" si="21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2025</v>
      </c>
      <c r="D117" s="374">
        <f>IF(F116+SUM(E$99:E116)=D$92,F116,D$92-SUM(E$99:E116))</f>
        <v>2047471.0225307171</v>
      </c>
      <c r="E117" s="522">
        <f t="shared" si="22"/>
        <v>61824.465116279069</v>
      </c>
      <c r="F117" s="523">
        <f t="shared" si="23"/>
        <v>1985646.5574144381</v>
      </c>
      <c r="G117" s="523">
        <f t="shared" si="24"/>
        <v>2016558.7899725777</v>
      </c>
      <c r="H117" s="526">
        <f t="shared" si="25"/>
        <v>277678.02012914233</v>
      </c>
      <c r="I117" s="577">
        <f t="shared" si="26"/>
        <v>277678.02012914233</v>
      </c>
      <c r="J117" s="514">
        <f t="shared" si="21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2026</v>
      </c>
      <c r="D118" s="374">
        <f>IF(F117+SUM(E$99:E117)=D$92,F117,D$92-SUM(E$99:E117))</f>
        <v>1985646.5574144381</v>
      </c>
      <c r="E118" s="522">
        <f t="shared" si="22"/>
        <v>61824.465116279069</v>
      </c>
      <c r="F118" s="523">
        <f t="shared" si="23"/>
        <v>1923822.0922981591</v>
      </c>
      <c r="G118" s="523">
        <f t="shared" si="24"/>
        <v>1954734.3248562985</v>
      </c>
      <c r="H118" s="526">
        <f t="shared" si="25"/>
        <v>271060.29559342517</v>
      </c>
      <c r="I118" s="577">
        <f t="shared" si="26"/>
        <v>271060.29559342517</v>
      </c>
      <c r="J118" s="514">
        <f t="shared" si="21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2027</v>
      </c>
      <c r="D119" s="374">
        <f>IF(F118+SUM(E$99:E118)=D$92,F118,D$92-SUM(E$99:E118))</f>
        <v>1923822.0922981591</v>
      </c>
      <c r="E119" s="522">
        <f t="shared" si="22"/>
        <v>61824.465116279069</v>
      </c>
      <c r="F119" s="523">
        <f t="shared" si="23"/>
        <v>1861997.6271818802</v>
      </c>
      <c r="G119" s="523">
        <f t="shared" si="24"/>
        <v>1892909.8597400198</v>
      </c>
      <c r="H119" s="526">
        <f t="shared" si="25"/>
        <v>264442.57105770812</v>
      </c>
      <c r="I119" s="577">
        <f t="shared" si="26"/>
        <v>264442.57105770812</v>
      </c>
      <c r="J119" s="514">
        <f t="shared" si="21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2028</v>
      </c>
      <c r="D120" s="374">
        <f>IF(F119+SUM(E$99:E119)=D$92,F119,D$92-SUM(E$99:E119))</f>
        <v>1861997.6271818802</v>
      </c>
      <c r="E120" s="522">
        <f t="shared" si="22"/>
        <v>61824.465116279069</v>
      </c>
      <c r="F120" s="523">
        <f t="shared" si="23"/>
        <v>1800173.1620656012</v>
      </c>
      <c r="G120" s="523">
        <f t="shared" si="24"/>
        <v>1831085.3946237406</v>
      </c>
      <c r="H120" s="526">
        <f t="shared" si="25"/>
        <v>257824.84652199096</v>
      </c>
      <c r="I120" s="577">
        <f t="shared" si="26"/>
        <v>257824.84652199096</v>
      </c>
      <c r="J120" s="514">
        <f t="shared" si="21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2029</v>
      </c>
      <c r="D121" s="374">
        <f>IF(F120+SUM(E$99:E120)=D$92,F120,D$92-SUM(E$99:E120))</f>
        <v>1800173.1620656012</v>
      </c>
      <c r="E121" s="522">
        <f t="shared" si="22"/>
        <v>61824.465116279069</v>
      </c>
      <c r="F121" s="523">
        <f t="shared" si="23"/>
        <v>1738348.6969493222</v>
      </c>
      <c r="G121" s="523">
        <f t="shared" si="24"/>
        <v>1769260.9295074618</v>
      </c>
      <c r="H121" s="526">
        <f t="shared" si="25"/>
        <v>251207.12198627385</v>
      </c>
      <c r="I121" s="577">
        <f t="shared" si="26"/>
        <v>251207.12198627385</v>
      </c>
      <c r="J121" s="514">
        <f t="shared" si="21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2030</v>
      </c>
      <c r="D122" s="374">
        <f>IF(F121+SUM(E$99:E121)=D$92,F121,D$92-SUM(E$99:E121))</f>
        <v>1738348.6969493222</v>
      </c>
      <c r="E122" s="522">
        <f t="shared" si="22"/>
        <v>61824.465116279069</v>
      </c>
      <c r="F122" s="523">
        <f t="shared" si="23"/>
        <v>1676524.2318330433</v>
      </c>
      <c r="G122" s="523">
        <f t="shared" si="24"/>
        <v>1707436.4643911826</v>
      </c>
      <c r="H122" s="526">
        <f t="shared" si="25"/>
        <v>244589.39745055669</v>
      </c>
      <c r="I122" s="577">
        <f t="shared" si="26"/>
        <v>244589.39745055669</v>
      </c>
      <c r="J122" s="514">
        <f t="shared" si="21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2031</v>
      </c>
      <c r="D123" s="374">
        <f>IF(F122+SUM(E$99:E122)=D$92,F122,D$92-SUM(E$99:E122))</f>
        <v>1676524.2318330433</v>
      </c>
      <c r="E123" s="522">
        <f t="shared" si="22"/>
        <v>61824.465116279069</v>
      </c>
      <c r="F123" s="523">
        <f t="shared" si="23"/>
        <v>1614699.7667167643</v>
      </c>
      <c r="G123" s="523">
        <f t="shared" si="24"/>
        <v>1645611.9992749039</v>
      </c>
      <c r="H123" s="526">
        <f t="shared" si="25"/>
        <v>237971.67291483958</v>
      </c>
      <c r="I123" s="577">
        <f t="shared" si="26"/>
        <v>237971.67291483958</v>
      </c>
      <c r="J123" s="514">
        <f t="shared" si="21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2032</v>
      </c>
      <c r="D124" s="374">
        <f>IF(F123+SUM(E$99:E123)=D$92,F123,D$92-SUM(E$99:E123))</f>
        <v>1614699.7667167643</v>
      </c>
      <c r="E124" s="522">
        <f t="shared" si="22"/>
        <v>61824.465116279069</v>
      </c>
      <c r="F124" s="523">
        <f t="shared" si="23"/>
        <v>1552875.3016004853</v>
      </c>
      <c r="G124" s="523">
        <f t="shared" si="24"/>
        <v>1583787.5341586247</v>
      </c>
      <c r="H124" s="526">
        <f t="shared" si="25"/>
        <v>231353.94837912242</v>
      </c>
      <c r="I124" s="577">
        <f t="shared" si="26"/>
        <v>231353.94837912242</v>
      </c>
      <c r="J124" s="514">
        <f t="shared" si="21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2033</v>
      </c>
      <c r="D125" s="374">
        <f>IF(F124+SUM(E$99:E124)=D$92,F124,D$92-SUM(E$99:E124))</f>
        <v>1552875.3016004853</v>
      </c>
      <c r="E125" s="522">
        <f t="shared" si="22"/>
        <v>61824.465116279069</v>
      </c>
      <c r="F125" s="523">
        <f t="shared" si="23"/>
        <v>1491050.8364842064</v>
      </c>
      <c r="G125" s="523">
        <f t="shared" si="24"/>
        <v>1521963.069042346</v>
      </c>
      <c r="H125" s="526">
        <f t="shared" si="25"/>
        <v>224736.22384340531</v>
      </c>
      <c r="I125" s="577">
        <f t="shared" si="26"/>
        <v>224736.22384340531</v>
      </c>
      <c r="J125" s="514">
        <f t="shared" si="21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2034</v>
      </c>
      <c r="D126" s="374">
        <f>IF(F125+SUM(E$99:E125)=D$92,F125,D$92-SUM(E$99:E125))</f>
        <v>1491050.8364842064</v>
      </c>
      <c r="E126" s="522">
        <f t="shared" si="22"/>
        <v>61824.465116279069</v>
      </c>
      <c r="F126" s="523">
        <f t="shared" si="23"/>
        <v>1429226.3713679274</v>
      </c>
      <c r="G126" s="523">
        <f t="shared" si="24"/>
        <v>1460138.6039260668</v>
      </c>
      <c r="H126" s="526">
        <f t="shared" si="25"/>
        <v>218118.49930768815</v>
      </c>
      <c r="I126" s="577">
        <f t="shared" si="26"/>
        <v>218118.49930768815</v>
      </c>
      <c r="J126" s="514">
        <f t="shared" si="21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2035</v>
      </c>
      <c r="D127" s="374">
        <f>IF(F126+SUM(E$99:E126)=D$92,F126,D$92-SUM(E$99:E126))</f>
        <v>1429226.3713679274</v>
      </c>
      <c r="E127" s="522">
        <f t="shared" si="22"/>
        <v>61824.465116279069</v>
      </c>
      <c r="F127" s="523">
        <f t="shared" si="23"/>
        <v>1367401.9062516484</v>
      </c>
      <c r="G127" s="523">
        <f t="shared" si="24"/>
        <v>1398314.138809788</v>
      </c>
      <c r="H127" s="526">
        <f t="shared" si="25"/>
        <v>211500.77477197105</v>
      </c>
      <c r="I127" s="577">
        <f t="shared" si="26"/>
        <v>211500.77477197105</v>
      </c>
      <c r="J127" s="514">
        <f t="shared" si="21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2036</v>
      </c>
      <c r="D128" s="374">
        <f>IF(F127+SUM(E$99:E127)=D$92,F127,D$92-SUM(E$99:E127))</f>
        <v>1367401.9062516484</v>
      </c>
      <c r="E128" s="522">
        <f t="shared" si="22"/>
        <v>61824.465116279069</v>
      </c>
      <c r="F128" s="523">
        <f t="shared" si="23"/>
        <v>1305577.4411353695</v>
      </c>
      <c r="G128" s="523">
        <f t="shared" si="24"/>
        <v>1336489.6736935088</v>
      </c>
      <c r="H128" s="526">
        <f t="shared" si="25"/>
        <v>204883.05023625394</v>
      </c>
      <c r="I128" s="577">
        <f t="shared" si="26"/>
        <v>204883.05023625394</v>
      </c>
      <c r="J128" s="514">
        <f t="shared" si="21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2037</v>
      </c>
      <c r="D129" s="374">
        <f>IF(F128+SUM(E$99:E128)=D$92,F128,D$92-SUM(E$99:E128))</f>
        <v>1305577.4411353695</v>
      </c>
      <c r="E129" s="522">
        <f t="shared" si="22"/>
        <v>61824.465116279069</v>
      </c>
      <c r="F129" s="523">
        <f t="shared" si="23"/>
        <v>1243752.9760190905</v>
      </c>
      <c r="G129" s="523">
        <f t="shared" si="24"/>
        <v>1274665.2085772301</v>
      </c>
      <c r="H129" s="526">
        <f t="shared" si="25"/>
        <v>198265.32570053684</v>
      </c>
      <c r="I129" s="577">
        <f t="shared" si="26"/>
        <v>198265.32570053684</v>
      </c>
      <c r="J129" s="514">
        <f t="shared" si="21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2038</v>
      </c>
      <c r="D130" s="374">
        <f>IF(F129+SUM(E$99:E129)=D$92,F129,D$92-SUM(E$99:E129))</f>
        <v>1243752.9760190905</v>
      </c>
      <c r="E130" s="522">
        <f t="shared" si="22"/>
        <v>61824.465116279069</v>
      </c>
      <c r="F130" s="523">
        <f t="shared" si="23"/>
        <v>1181928.5109028115</v>
      </c>
      <c r="G130" s="523">
        <f t="shared" si="24"/>
        <v>1212840.7434609509</v>
      </c>
      <c r="H130" s="526">
        <f t="shared" si="25"/>
        <v>191647.60116481967</v>
      </c>
      <c r="I130" s="577">
        <f t="shared" si="26"/>
        <v>191647.60116481967</v>
      </c>
      <c r="J130" s="514">
        <f t="shared" si="21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2039</v>
      </c>
      <c r="D131" s="374">
        <f>IF(F130+SUM(E$99:E130)=D$92,F130,D$92-SUM(E$99:E130))</f>
        <v>1181928.5109028115</v>
      </c>
      <c r="E131" s="522">
        <f t="shared" si="22"/>
        <v>61824.465116279069</v>
      </c>
      <c r="F131" s="523">
        <f t="shared" si="23"/>
        <v>1120104.0457865326</v>
      </c>
      <c r="G131" s="523">
        <f t="shared" si="24"/>
        <v>1151016.2783446722</v>
      </c>
      <c r="H131" s="526">
        <f t="shared" si="25"/>
        <v>185029.87662910257</v>
      </c>
      <c r="I131" s="577">
        <f t="shared" si="26"/>
        <v>185029.87662910257</v>
      </c>
      <c r="J131" s="514">
        <f t="shared" si="21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20"/>
        <v/>
      </c>
      <c r="C132" s="507">
        <f>IF(D93="","-",+C131+1)</f>
        <v>2040</v>
      </c>
      <c r="D132" s="374">
        <f>IF(F131+SUM(E$99:E131)=D$92,F131,D$92-SUM(E$99:E131))</f>
        <v>1120104.0457865326</v>
      </c>
      <c r="E132" s="522">
        <f t="shared" si="22"/>
        <v>61824.465116279069</v>
      </c>
      <c r="F132" s="523">
        <f t="shared" si="23"/>
        <v>1058279.5806702536</v>
      </c>
      <c r="G132" s="523">
        <f t="shared" si="24"/>
        <v>1089191.813228393</v>
      </c>
      <c r="H132" s="526">
        <f t="shared" si="25"/>
        <v>178412.1520933854</v>
      </c>
      <c r="I132" s="577">
        <f t="shared" si="26"/>
        <v>178412.1520933854</v>
      </c>
      <c r="J132" s="514">
        <f t="shared" si="21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20"/>
        <v/>
      </c>
      <c r="C133" s="507">
        <f>IF(D93="","-",+C132+1)</f>
        <v>2041</v>
      </c>
      <c r="D133" s="374">
        <f>IF(F132+SUM(E$99:E132)=D$92,F132,D$92-SUM(E$99:E132))</f>
        <v>1058279.5806702536</v>
      </c>
      <c r="E133" s="522">
        <f t="shared" si="22"/>
        <v>61824.465116279069</v>
      </c>
      <c r="F133" s="523">
        <f t="shared" si="23"/>
        <v>996455.11555397452</v>
      </c>
      <c r="G133" s="523">
        <f t="shared" si="24"/>
        <v>1027367.348112114</v>
      </c>
      <c r="H133" s="526">
        <f t="shared" si="25"/>
        <v>171794.4275576683</v>
      </c>
      <c r="I133" s="577">
        <f t="shared" si="26"/>
        <v>171794.4275576683</v>
      </c>
      <c r="J133" s="514">
        <f t="shared" si="21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20"/>
        <v/>
      </c>
      <c r="C134" s="507">
        <f>IF(D93="","-",+C133+1)</f>
        <v>2042</v>
      </c>
      <c r="D134" s="374">
        <f>IF(F133+SUM(E$99:E133)=D$92,F133,D$92-SUM(E$99:E133))</f>
        <v>996455.11555397452</v>
      </c>
      <c r="E134" s="522">
        <f t="shared" si="22"/>
        <v>61824.465116279069</v>
      </c>
      <c r="F134" s="523">
        <f t="shared" si="23"/>
        <v>934630.65043769544</v>
      </c>
      <c r="G134" s="523">
        <f t="shared" si="24"/>
        <v>965542.88299583504</v>
      </c>
      <c r="H134" s="526">
        <f t="shared" si="25"/>
        <v>165176.70302195117</v>
      </c>
      <c r="I134" s="577">
        <f t="shared" si="26"/>
        <v>165176.70302195117</v>
      </c>
      <c r="J134" s="514">
        <f t="shared" si="21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20"/>
        <v/>
      </c>
      <c r="C135" s="507">
        <f>IF(D93="","-",+C134+1)</f>
        <v>2043</v>
      </c>
      <c r="D135" s="374">
        <f>IF(F134+SUM(E$99:E134)=D$92,F134,D$92-SUM(E$99:E134))</f>
        <v>934630.65043769544</v>
      </c>
      <c r="E135" s="522">
        <f t="shared" si="22"/>
        <v>61824.465116279069</v>
      </c>
      <c r="F135" s="523">
        <f t="shared" si="23"/>
        <v>872806.18532141636</v>
      </c>
      <c r="G135" s="523">
        <f t="shared" si="24"/>
        <v>903718.41787955584</v>
      </c>
      <c r="H135" s="526">
        <f t="shared" si="25"/>
        <v>158558.978486234</v>
      </c>
      <c r="I135" s="577">
        <f t="shared" si="26"/>
        <v>158558.978486234</v>
      </c>
      <c r="J135" s="514">
        <f t="shared" si="21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20"/>
        <v/>
      </c>
      <c r="C136" s="507">
        <f>IF(D93="","-",+C135+1)</f>
        <v>2044</v>
      </c>
      <c r="D136" s="374">
        <f>IF(F135+SUM(E$99:E135)=D$92,F135,D$92-SUM(E$99:E135))</f>
        <v>872806.18532141636</v>
      </c>
      <c r="E136" s="522">
        <f t="shared" si="22"/>
        <v>61824.465116279069</v>
      </c>
      <c r="F136" s="523">
        <f t="shared" si="23"/>
        <v>810981.72020513727</v>
      </c>
      <c r="G136" s="523">
        <f t="shared" si="24"/>
        <v>841893.95276327687</v>
      </c>
      <c r="H136" s="526">
        <f t="shared" si="25"/>
        <v>151941.25395051687</v>
      </c>
      <c r="I136" s="577">
        <f t="shared" si="26"/>
        <v>151941.25395051687</v>
      </c>
      <c r="J136" s="514">
        <f t="shared" si="21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20"/>
        <v/>
      </c>
      <c r="C137" s="507">
        <f>IF(D93="","-",+C136+1)</f>
        <v>2045</v>
      </c>
      <c r="D137" s="374">
        <f>IF(F136+SUM(E$99:E136)=D$92,F136,D$92-SUM(E$99:E136))</f>
        <v>810981.72020513727</v>
      </c>
      <c r="E137" s="522">
        <f t="shared" si="22"/>
        <v>61824.465116279069</v>
      </c>
      <c r="F137" s="523">
        <f t="shared" si="23"/>
        <v>749157.25508885819</v>
      </c>
      <c r="G137" s="523">
        <f t="shared" si="24"/>
        <v>780069.48764699767</v>
      </c>
      <c r="H137" s="526">
        <f t="shared" si="25"/>
        <v>145323.52941479973</v>
      </c>
      <c r="I137" s="577">
        <f t="shared" si="26"/>
        <v>145323.52941479973</v>
      </c>
      <c r="J137" s="514">
        <f t="shared" si="21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20"/>
        <v/>
      </c>
      <c r="C138" s="507">
        <f>IF(D93="","-",+C137+1)</f>
        <v>2046</v>
      </c>
      <c r="D138" s="374">
        <f>IF(F137+SUM(E$99:E137)=D$92,F137,D$92-SUM(E$99:E137))</f>
        <v>749157.25508885819</v>
      </c>
      <c r="E138" s="522">
        <f t="shared" si="22"/>
        <v>61824.465116279069</v>
      </c>
      <c r="F138" s="523">
        <f t="shared" si="23"/>
        <v>687332.78997257911</v>
      </c>
      <c r="G138" s="523">
        <f t="shared" si="24"/>
        <v>718245.02253071871</v>
      </c>
      <c r="H138" s="526">
        <f t="shared" si="25"/>
        <v>138705.8048790826</v>
      </c>
      <c r="I138" s="577">
        <f t="shared" si="26"/>
        <v>138705.8048790826</v>
      </c>
      <c r="J138" s="514">
        <f t="shared" si="21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20"/>
        <v/>
      </c>
      <c r="C139" s="507">
        <f>IF(D93="","-",+C138+1)</f>
        <v>2047</v>
      </c>
      <c r="D139" s="374">
        <f>IF(F138+SUM(E$99:E138)=D$92,F138,D$92-SUM(E$99:E138))</f>
        <v>687332.78997257911</v>
      </c>
      <c r="E139" s="522">
        <f t="shared" si="22"/>
        <v>61824.465116279069</v>
      </c>
      <c r="F139" s="523">
        <f t="shared" si="23"/>
        <v>625508.32485630002</v>
      </c>
      <c r="G139" s="523">
        <f t="shared" si="24"/>
        <v>656420.55741443951</v>
      </c>
      <c r="H139" s="526">
        <f t="shared" si="25"/>
        <v>132088.08034336544</v>
      </c>
      <c r="I139" s="577">
        <f t="shared" si="26"/>
        <v>132088.08034336544</v>
      </c>
      <c r="J139" s="514">
        <f t="shared" si="21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20"/>
        <v/>
      </c>
      <c r="C140" s="507">
        <f>IF(D93="","-",+C139+1)</f>
        <v>2048</v>
      </c>
      <c r="D140" s="374">
        <f>IF(F139+SUM(E$99:E139)=D$92,F139,D$92-SUM(E$99:E139))</f>
        <v>625508.32485630002</v>
      </c>
      <c r="E140" s="522">
        <f t="shared" si="22"/>
        <v>61824.465116279069</v>
      </c>
      <c r="F140" s="523">
        <f t="shared" si="23"/>
        <v>563683.85974002094</v>
      </c>
      <c r="G140" s="523">
        <f t="shared" si="24"/>
        <v>594596.09229816054</v>
      </c>
      <c r="H140" s="526">
        <f t="shared" si="25"/>
        <v>125470.35580764833</v>
      </c>
      <c r="I140" s="577">
        <f t="shared" si="26"/>
        <v>125470.35580764833</v>
      </c>
      <c r="J140" s="514">
        <f t="shared" si="21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20"/>
        <v/>
      </c>
      <c r="C141" s="507">
        <f>IF(D93="","-",+C140+1)</f>
        <v>2049</v>
      </c>
      <c r="D141" s="374">
        <f>IF(F140+SUM(E$99:E140)=D$92,F140,D$92-SUM(E$99:E140))</f>
        <v>563683.85974002094</v>
      </c>
      <c r="E141" s="522">
        <f t="shared" si="22"/>
        <v>61824.465116279069</v>
      </c>
      <c r="F141" s="523">
        <f t="shared" si="23"/>
        <v>501859.39462374186</v>
      </c>
      <c r="G141" s="523">
        <f t="shared" si="24"/>
        <v>532771.62718188134</v>
      </c>
      <c r="H141" s="526">
        <f t="shared" si="25"/>
        <v>118852.63127193117</v>
      </c>
      <c r="I141" s="577">
        <f t="shared" si="26"/>
        <v>118852.63127193117</v>
      </c>
      <c r="J141" s="514">
        <f t="shared" si="21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20"/>
        <v/>
      </c>
      <c r="C142" s="507">
        <f>IF(D93="","-",+C141+1)</f>
        <v>2050</v>
      </c>
      <c r="D142" s="374">
        <f>IF(F141+SUM(E$99:E141)=D$92,F141,D$92-SUM(E$99:E141))</f>
        <v>501859.39462374186</v>
      </c>
      <c r="E142" s="522">
        <f t="shared" si="22"/>
        <v>61824.465116279069</v>
      </c>
      <c r="F142" s="523">
        <f t="shared" si="23"/>
        <v>440034.92950746277</v>
      </c>
      <c r="G142" s="523">
        <f t="shared" si="24"/>
        <v>470947.16206560232</v>
      </c>
      <c r="H142" s="526">
        <f t="shared" si="25"/>
        <v>112234.90673621403</v>
      </c>
      <c r="I142" s="577">
        <f t="shared" si="26"/>
        <v>112234.90673621403</v>
      </c>
      <c r="J142" s="514">
        <f t="shared" si="21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20"/>
        <v/>
      </c>
      <c r="C143" s="507">
        <f>IF(D93="","-",+C142+1)</f>
        <v>2051</v>
      </c>
      <c r="D143" s="374">
        <f>IF(F142+SUM(E$99:E142)=D$92,F142,D$92-SUM(E$99:E142))</f>
        <v>440034.92950746277</v>
      </c>
      <c r="E143" s="522">
        <f t="shared" si="22"/>
        <v>61824.465116279069</v>
      </c>
      <c r="F143" s="523">
        <f t="shared" si="23"/>
        <v>378210.46439118369</v>
      </c>
      <c r="G143" s="523">
        <f t="shared" si="24"/>
        <v>409122.69694932323</v>
      </c>
      <c r="H143" s="526">
        <f t="shared" si="25"/>
        <v>105617.1822004969</v>
      </c>
      <c r="I143" s="577">
        <f t="shared" si="26"/>
        <v>105617.1822004969</v>
      </c>
      <c r="J143" s="514">
        <f t="shared" si="21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20"/>
        <v/>
      </c>
      <c r="C144" s="507">
        <f>IF(D93="","-",+C143+1)</f>
        <v>2052</v>
      </c>
      <c r="D144" s="374">
        <f>IF(F143+SUM(E$99:E143)=D$92,F143,D$92-SUM(E$99:E143))</f>
        <v>378210.46439118369</v>
      </c>
      <c r="E144" s="522">
        <f t="shared" si="22"/>
        <v>61824.465116279069</v>
      </c>
      <c r="F144" s="523">
        <f t="shared" si="23"/>
        <v>316385.99927490461</v>
      </c>
      <c r="G144" s="523">
        <f t="shared" si="24"/>
        <v>347298.23183304415</v>
      </c>
      <c r="H144" s="526">
        <f t="shared" si="25"/>
        <v>98999.457664779766</v>
      </c>
      <c r="I144" s="577">
        <f t="shared" si="26"/>
        <v>98999.457664779766</v>
      </c>
      <c r="J144" s="514">
        <f t="shared" si="21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20"/>
        <v/>
      </c>
      <c r="C145" s="507">
        <f>IF(D93="","-",+C144+1)</f>
        <v>2053</v>
      </c>
      <c r="D145" s="374">
        <f>IF(F144+SUM(E$99:E144)=D$92,F144,D$92-SUM(E$99:E144))</f>
        <v>316385.99927490461</v>
      </c>
      <c r="E145" s="522">
        <f t="shared" si="22"/>
        <v>61824.465116279069</v>
      </c>
      <c r="F145" s="523">
        <f t="shared" si="23"/>
        <v>254561.53415862552</v>
      </c>
      <c r="G145" s="523">
        <f t="shared" si="24"/>
        <v>285473.76671676507</v>
      </c>
      <c r="H145" s="526">
        <f t="shared" si="25"/>
        <v>92381.733129062617</v>
      </c>
      <c r="I145" s="577">
        <f t="shared" si="26"/>
        <v>92381.733129062617</v>
      </c>
      <c r="J145" s="514">
        <f t="shared" si="21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20"/>
        <v/>
      </c>
      <c r="C146" s="507">
        <f>IF(D93="","-",+C145+1)</f>
        <v>2054</v>
      </c>
      <c r="D146" s="374">
        <f>IF(F145+SUM(E$99:E145)=D$92,F145,D$92-SUM(E$99:E145))</f>
        <v>254561.53415862552</v>
      </c>
      <c r="E146" s="522">
        <f t="shared" si="22"/>
        <v>61824.465116279069</v>
      </c>
      <c r="F146" s="523">
        <f t="shared" si="23"/>
        <v>192737.06904234644</v>
      </c>
      <c r="G146" s="523">
        <f t="shared" si="24"/>
        <v>223649.30160048598</v>
      </c>
      <c r="H146" s="526">
        <f t="shared" si="25"/>
        <v>85764.008593345468</v>
      </c>
      <c r="I146" s="577">
        <f t="shared" si="26"/>
        <v>85764.008593345468</v>
      </c>
      <c r="J146" s="514">
        <f t="shared" si="21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20"/>
        <v/>
      </c>
      <c r="C147" s="507">
        <f>IF(D93="","-",+C146+1)</f>
        <v>2055</v>
      </c>
      <c r="D147" s="374">
        <f>IF(F146+SUM(E$99:E146)=D$92,F146,D$92-SUM(E$99:E146))</f>
        <v>192737.06904234644</v>
      </c>
      <c r="E147" s="522">
        <f t="shared" si="22"/>
        <v>61824.465116279069</v>
      </c>
      <c r="F147" s="523">
        <f t="shared" si="23"/>
        <v>130912.60392606737</v>
      </c>
      <c r="G147" s="523">
        <f t="shared" si="24"/>
        <v>161824.8364842069</v>
      </c>
      <c r="H147" s="526">
        <f t="shared" si="25"/>
        <v>79146.284057628334</v>
      </c>
      <c r="I147" s="577">
        <f t="shared" si="26"/>
        <v>79146.284057628334</v>
      </c>
      <c r="J147" s="514">
        <f t="shared" si="21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20"/>
        <v/>
      </c>
      <c r="C148" s="507">
        <f>IF(D93="","-",+C147+1)</f>
        <v>2056</v>
      </c>
      <c r="D148" s="374">
        <f>IF(F147+SUM(E$99:E147)=D$92,F147,D$92-SUM(E$99:E147))</f>
        <v>130912.60392606737</v>
      </c>
      <c r="E148" s="522">
        <f t="shared" si="22"/>
        <v>61824.465116279069</v>
      </c>
      <c r="F148" s="523">
        <f t="shared" si="23"/>
        <v>69088.138809788303</v>
      </c>
      <c r="G148" s="523">
        <f t="shared" si="24"/>
        <v>100000.37136792784</v>
      </c>
      <c r="H148" s="526">
        <f t="shared" si="25"/>
        <v>72528.5595219112</v>
      </c>
      <c r="I148" s="577">
        <f t="shared" si="26"/>
        <v>72528.5595219112</v>
      </c>
      <c r="J148" s="514">
        <f t="shared" si="21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20"/>
        <v/>
      </c>
      <c r="C149" s="507">
        <f>IF(D93="","-",+C148+1)</f>
        <v>2057</v>
      </c>
      <c r="D149" s="374">
        <f>IF(F148+SUM(E$99:E148)=D$92,F148,D$92-SUM(E$99:E148))</f>
        <v>69088.138809788303</v>
      </c>
      <c r="E149" s="522">
        <f t="shared" si="22"/>
        <v>61824.465116279069</v>
      </c>
      <c r="F149" s="523">
        <f t="shared" si="23"/>
        <v>7263.673693509234</v>
      </c>
      <c r="G149" s="523">
        <f t="shared" si="24"/>
        <v>38175.906251648768</v>
      </c>
      <c r="H149" s="526">
        <f t="shared" si="25"/>
        <v>65910.834986194066</v>
      </c>
      <c r="I149" s="577">
        <f t="shared" si="26"/>
        <v>65910.834986194066</v>
      </c>
      <c r="J149" s="514">
        <f t="shared" si="21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20"/>
        <v/>
      </c>
      <c r="C150" s="507">
        <f>IF(D93="","-",+C149+1)</f>
        <v>2058</v>
      </c>
      <c r="D150" s="374">
        <f>IF(F149+SUM(E$99:E149)=D$92,F149,D$92-SUM(E$99:E149))</f>
        <v>7263.673693509234</v>
      </c>
      <c r="E150" s="522">
        <f t="shared" si="22"/>
        <v>7263.673693509234</v>
      </c>
      <c r="F150" s="523">
        <f t="shared" si="23"/>
        <v>0</v>
      </c>
      <c r="G150" s="523">
        <f t="shared" si="24"/>
        <v>3631.836846754617</v>
      </c>
      <c r="H150" s="526">
        <f t="shared" si="25"/>
        <v>7652.4274945374464</v>
      </c>
      <c r="I150" s="577">
        <f t="shared" si="26"/>
        <v>7652.4274945374464</v>
      </c>
      <c r="J150" s="514">
        <f t="shared" si="21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20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2"/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1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20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2"/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1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20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2"/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1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20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2"/>
        <v>0</v>
      </c>
      <c r="F154" s="523">
        <f t="shared" si="23"/>
        <v>0</v>
      </c>
      <c r="G154" s="523">
        <f t="shared" si="24"/>
        <v>0</v>
      </c>
      <c r="H154" s="526">
        <f t="shared" si="25"/>
        <v>0</v>
      </c>
      <c r="I154" s="577">
        <f t="shared" si="26"/>
        <v>0</v>
      </c>
      <c r="J154" s="514">
        <f t="shared" si="21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2658452.0000000005</v>
      </c>
      <c r="F155" s="375"/>
      <c r="G155" s="375"/>
      <c r="H155" s="375">
        <f>SUM(H99:H154)</f>
        <v>8895258.0509526934</v>
      </c>
      <c r="I155" s="375">
        <f>SUM(I99:I154)</f>
        <v>8895258.0509526934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view="pageBreakPreview" zoomScale="82" zoomScaleNormal="100" zoomScaleSheetLayoutView="82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1579453.3470366392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1579453.3470366392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 t="s">
        <v>503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388543.90476190473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1785980.4455046374</v>
      </c>
      <c r="H27" s="639">
        <v>1785980.4455046374</v>
      </c>
      <c r="I27" s="511">
        <f t="shared" si="9"/>
        <v>0</v>
      </c>
      <c r="J27" s="511"/>
      <c r="K27" s="518">
        <f t="shared" si="6"/>
        <v>1785980.4455046374</v>
      </c>
      <c r="L27" s="519">
        <f t="shared" si="7"/>
        <v>0</v>
      </c>
      <c r="M27" s="518">
        <f t="shared" si="8"/>
        <v>1785980.4455046374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379508</v>
      </c>
      <c r="F28" s="631">
        <v>11826805.565427795</v>
      </c>
      <c r="G28" s="630">
        <v>1575824.6681806555</v>
      </c>
      <c r="H28" s="639">
        <v>1575824.6681806555</v>
      </c>
      <c r="I28" s="511">
        <f t="shared" si="9"/>
        <v>0</v>
      </c>
      <c r="J28" s="511"/>
      <c r="K28" s="518">
        <f t="shared" si="6"/>
        <v>1575824.6681806555</v>
      </c>
      <c r="L28" s="519">
        <f t="shared" si="7"/>
        <v>0</v>
      </c>
      <c r="M28" s="518">
        <f t="shared" si="8"/>
        <v>1575824.6681806555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 ht="12.5">
      <c r="B29" s="195" t="str">
        <f t="shared" si="5"/>
        <v>IU</v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1873491.9077217309</v>
      </c>
      <c r="H29" s="639">
        <v>1873491.9077217309</v>
      </c>
      <c r="I29" s="511">
        <f t="shared" si="9"/>
        <v>0</v>
      </c>
      <c r="J29" s="511"/>
      <c r="K29" s="518">
        <f t="shared" si="6"/>
        <v>1873491.9077217309</v>
      </c>
      <c r="L29" s="519">
        <f t="shared" si="7"/>
        <v>0</v>
      </c>
      <c r="M29" s="518">
        <f t="shared" si="8"/>
        <v>1873491.9077217309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>IU</v>
      </c>
      <c r="C30" s="507">
        <f>IF(D11="","-",+C29+1)</f>
        <v>2021</v>
      </c>
      <c r="D30" s="523">
        <f>IF(F29+SUM(E$17:E29)=D$10,F29,D$10-SUM(E$17:E29))</f>
        <v>11428784.980061945</v>
      </c>
      <c r="E30" s="522">
        <f>IF(+I14&lt;F29,I14,D30)</f>
        <v>388543.90476190473</v>
      </c>
      <c r="F30" s="523">
        <f t="shared" ref="F30:F33" si="12">+D30-E30</f>
        <v>11040241.07530004</v>
      </c>
      <c r="G30" s="524">
        <f t="shared" ref="G30:G72" si="13">+I$12*((D30+F30)/2)+E30</f>
        <v>1579453.3470366392</v>
      </c>
      <c r="H30" s="491">
        <f t="shared" ref="H30:H72" si="14">+I$13*((D30+F30)/2)+E30</f>
        <v>1579453.3470366392</v>
      </c>
      <c r="I30" s="511">
        <f t="shared" si="9"/>
        <v>0</v>
      </c>
      <c r="J30" s="511"/>
      <c r="K30" s="525"/>
      <c r="L30" s="514">
        <f t="shared" ref="L30:L72" si="15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2022</v>
      </c>
      <c r="D31" s="523">
        <f>IF(F30+SUM(E$17:E30)=D$10,F30,D$10-SUM(E$17:E30))</f>
        <v>11040241.07530004</v>
      </c>
      <c r="E31" s="522">
        <f>IF(+I14&lt;F30,I14,D31)</f>
        <v>388543.90476190473</v>
      </c>
      <c r="F31" s="523">
        <f t="shared" si="12"/>
        <v>10651697.170538135</v>
      </c>
      <c r="G31" s="524">
        <f t="shared" si="13"/>
        <v>1538265.9271832695</v>
      </c>
      <c r="H31" s="491">
        <f t="shared" si="14"/>
        <v>1538265.9271832695</v>
      </c>
      <c r="I31" s="511">
        <f t="shared" si="9"/>
        <v>0</v>
      </c>
      <c r="J31" s="511"/>
      <c r="K31" s="525"/>
      <c r="L31" s="514">
        <f t="shared" si="1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2023</v>
      </c>
      <c r="D32" s="523">
        <f>IF(F31+SUM(E$17:E31)=D$10,F31,D$10-SUM(E$17:E31))</f>
        <v>10651697.170538135</v>
      </c>
      <c r="E32" s="522">
        <f>IF(+I14&lt;F31,I14,D32)</f>
        <v>388543.90476190473</v>
      </c>
      <c r="F32" s="523">
        <f t="shared" si="12"/>
        <v>10263153.26577623</v>
      </c>
      <c r="G32" s="524">
        <f t="shared" si="13"/>
        <v>1497078.5073298998</v>
      </c>
      <c r="H32" s="491">
        <f t="shared" si="14"/>
        <v>1497078.5073298998</v>
      </c>
      <c r="I32" s="511">
        <f t="shared" si="9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2024</v>
      </c>
      <c r="D33" s="523">
        <f>IF(F32+SUM(E$17:E32)=D$10,F32,D$10-SUM(E$17:E32))</f>
        <v>10263153.26577623</v>
      </c>
      <c r="E33" s="522">
        <f>IF(+I14&lt;F32,I14,D33)</f>
        <v>388543.90476190473</v>
      </c>
      <c r="F33" s="523">
        <f t="shared" si="12"/>
        <v>9874609.3610143252</v>
      </c>
      <c r="G33" s="524">
        <f t="shared" si="13"/>
        <v>1455891.0874765301</v>
      </c>
      <c r="H33" s="491">
        <f t="shared" si="14"/>
        <v>1455891.0874765301</v>
      </c>
      <c r="I33" s="511">
        <f t="shared" si="9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9874609.3610143252</v>
      </c>
      <c r="E34" s="522">
        <f>IF(+I14&lt;F33,I14,D34)</f>
        <v>388543.90476190473</v>
      </c>
      <c r="F34" s="523">
        <f t="shared" ref="F34:F72" si="16">+D34-E34</f>
        <v>9486065.4562524203</v>
      </c>
      <c r="G34" s="524">
        <f t="shared" si="13"/>
        <v>1414703.6676231609</v>
      </c>
      <c r="H34" s="491">
        <f t="shared" si="14"/>
        <v>1414703.6676231609</v>
      </c>
      <c r="I34" s="511">
        <f t="shared" ref="I34:I72" si="17">H34-G34</f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9486065.4562524203</v>
      </c>
      <c r="E35" s="522">
        <f>IF(+I14&lt;F34,I14,D35)</f>
        <v>388543.90476190473</v>
      </c>
      <c r="F35" s="523">
        <f t="shared" si="16"/>
        <v>9097521.5514905155</v>
      </c>
      <c r="G35" s="524">
        <f t="shared" si="13"/>
        <v>1373516.2477697912</v>
      </c>
      <c r="H35" s="491">
        <f t="shared" si="14"/>
        <v>1373516.2477697912</v>
      </c>
      <c r="I35" s="511">
        <f t="shared" si="17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9097521.5514905155</v>
      </c>
      <c r="E36" s="522">
        <f>IF(+I14&lt;F35,I14,D36)</f>
        <v>388543.90476190473</v>
      </c>
      <c r="F36" s="523">
        <f t="shared" si="16"/>
        <v>8708977.6467286106</v>
      </c>
      <c r="G36" s="524">
        <f t="shared" si="13"/>
        <v>1332328.8279164215</v>
      </c>
      <c r="H36" s="491">
        <f t="shared" si="14"/>
        <v>1332328.8279164215</v>
      </c>
      <c r="I36" s="511">
        <f t="shared" si="17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8708977.6467286106</v>
      </c>
      <c r="E37" s="522">
        <f>IF(+I14&lt;F36,I14,D37)</f>
        <v>388543.90476190473</v>
      </c>
      <c r="F37" s="523">
        <f t="shared" si="16"/>
        <v>8320433.7419667058</v>
      </c>
      <c r="G37" s="524">
        <f t="shared" si="13"/>
        <v>1291141.4080630518</v>
      </c>
      <c r="H37" s="491">
        <f t="shared" si="14"/>
        <v>1291141.4080630518</v>
      </c>
      <c r="I37" s="511">
        <f t="shared" si="17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8320433.7419667058</v>
      </c>
      <c r="E38" s="522">
        <f>IF(+I14&lt;F37,I14,D38)</f>
        <v>388543.90476190473</v>
      </c>
      <c r="F38" s="523">
        <f t="shared" si="16"/>
        <v>7931889.8372048009</v>
      </c>
      <c r="G38" s="524">
        <f t="shared" si="13"/>
        <v>1249953.9882096823</v>
      </c>
      <c r="H38" s="491">
        <f t="shared" si="14"/>
        <v>1249953.9882096823</v>
      </c>
      <c r="I38" s="511">
        <f t="shared" si="17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7931889.8372048009</v>
      </c>
      <c r="E39" s="522">
        <f>IF(+I14&lt;F38,I14,D39)</f>
        <v>388543.90476190473</v>
      </c>
      <c r="F39" s="523">
        <f t="shared" si="16"/>
        <v>7543345.9324428961</v>
      </c>
      <c r="G39" s="524">
        <f t="shared" si="13"/>
        <v>1208766.5683563128</v>
      </c>
      <c r="H39" s="491">
        <f t="shared" si="14"/>
        <v>1208766.5683563128</v>
      </c>
      <c r="I39" s="511">
        <f t="shared" si="17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7543345.9324428961</v>
      </c>
      <c r="E40" s="522">
        <f>IF(+I14&lt;F39,I14,D40)</f>
        <v>388543.90476190473</v>
      </c>
      <c r="F40" s="523">
        <f t="shared" si="16"/>
        <v>7154802.0276809912</v>
      </c>
      <c r="G40" s="524">
        <f t="shared" si="13"/>
        <v>1167579.1485029431</v>
      </c>
      <c r="H40" s="491">
        <f t="shared" si="14"/>
        <v>1167579.1485029431</v>
      </c>
      <c r="I40" s="511">
        <f t="shared" si="17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7154802.0276809912</v>
      </c>
      <c r="E41" s="522">
        <f>IF(+I14&lt;F40,I14,D41)</f>
        <v>388543.90476190473</v>
      </c>
      <c r="F41" s="523">
        <f t="shared" si="16"/>
        <v>6766258.1229190864</v>
      </c>
      <c r="G41" s="524">
        <f t="shared" si="13"/>
        <v>1126391.7286495734</v>
      </c>
      <c r="H41" s="491">
        <f t="shared" si="14"/>
        <v>1126391.7286495734</v>
      </c>
      <c r="I41" s="511">
        <f t="shared" si="17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6766258.1229190864</v>
      </c>
      <c r="E42" s="522">
        <f>IF(+I14&lt;F41,I14,D42)</f>
        <v>388543.90476190473</v>
      </c>
      <c r="F42" s="523">
        <f t="shared" si="16"/>
        <v>6377714.2181571815</v>
      </c>
      <c r="G42" s="524">
        <f t="shared" si="13"/>
        <v>1085204.3087962037</v>
      </c>
      <c r="H42" s="491">
        <f t="shared" si="14"/>
        <v>1085204.3087962037</v>
      </c>
      <c r="I42" s="511">
        <f t="shared" si="17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6377714.2181571815</v>
      </c>
      <c r="E43" s="522">
        <f>IF(+I14&lt;F42,I14,D43)</f>
        <v>388543.90476190473</v>
      </c>
      <c r="F43" s="523">
        <f t="shared" si="16"/>
        <v>5989170.3133952767</v>
      </c>
      <c r="G43" s="524">
        <f t="shared" si="13"/>
        <v>1044016.8889428342</v>
      </c>
      <c r="H43" s="491">
        <f t="shared" si="14"/>
        <v>1044016.8889428342</v>
      </c>
      <c r="I43" s="511">
        <f t="shared" si="17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5989170.3133952767</v>
      </c>
      <c r="E44" s="522">
        <f>IF(+I14&lt;F43,I14,D44)</f>
        <v>388543.90476190473</v>
      </c>
      <c r="F44" s="523">
        <f t="shared" si="16"/>
        <v>5600626.4086333718</v>
      </c>
      <c r="G44" s="524">
        <f t="shared" si="13"/>
        <v>1002829.4690894646</v>
      </c>
      <c r="H44" s="491">
        <f t="shared" si="14"/>
        <v>1002829.4690894646</v>
      </c>
      <c r="I44" s="511">
        <f t="shared" si="17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5600626.4086333718</v>
      </c>
      <c r="E45" s="522">
        <f>IF(+I14&lt;F44,I14,D45)</f>
        <v>388543.90476190473</v>
      </c>
      <c r="F45" s="523">
        <f t="shared" si="16"/>
        <v>5212082.503871467</v>
      </c>
      <c r="G45" s="524">
        <f t="shared" si="13"/>
        <v>961642.04923609504</v>
      </c>
      <c r="H45" s="491">
        <f t="shared" si="14"/>
        <v>961642.04923609504</v>
      </c>
      <c r="I45" s="511">
        <f t="shared" si="17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5212082.503871467</v>
      </c>
      <c r="E46" s="522">
        <f>IF(+I14&lt;F45,I14,D46)</f>
        <v>388543.90476190473</v>
      </c>
      <c r="F46" s="523">
        <f t="shared" si="16"/>
        <v>4823538.5991095621</v>
      </c>
      <c r="G46" s="524">
        <f t="shared" si="13"/>
        <v>920454.62938272534</v>
      </c>
      <c r="H46" s="491">
        <f t="shared" si="14"/>
        <v>920454.62938272534</v>
      </c>
      <c r="I46" s="511">
        <f t="shared" si="17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4823538.5991095621</v>
      </c>
      <c r="E47" s="522">
        <f>IF(+I14&lt;F46,I14,D47)</f>
        <v>388543.90476190473</v>
      </c>
      <c r="F47" s="523">
        <f t="shared" si="16"/>
        <v>4434994.6943476573</v>
      </c>
      <c r="G47" s="524">
        <f t="shared" si="13"/>
        <v>879267.20952935575</v>
      </c>
      <c r="H47" s="491">
        <f t="shared" si="14"/>
        <v>879267.20952935575</v>
      </c>
      <c r="I47" s="511">
        <f t="shared" si="17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4434994.6943476573</v>
      </c>
      <c r="E48" s="522">
        <f>IF(+I14&lt;F47,I14,D48)</f>
        <v>388543.90476190473</v>
      </c>
      <c r="F48" s="523">
        <f t="shared" si="16"/>
        <v>4046450.7895857524</v>
      </c>
      <c r="G48" s="524">
        <f t="shared" si="13"/>
        <v>838079.78967598616</v>
      </c>
      <c r="H48" s="491">
        <f t="shared" si="14"/>
        <v>838079.78967598616</v>
      </c>
      <c r="I48" s="511">
        <f t="shared" si="17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4046450.7895857524</v>
      </c>
      <c r="E49" s="522">
        <f>IF(+I14&lt;F48,I14,D49)</f>
        <v>388543.90476190473</v>
      </c>
      <c r="F49" s="523">
        <f t="shared" si="16"/>
        <v>3657906.8848238476</v>
      </c>
      <c r="G49" s="524">
        <f t="shared" si="13"/>
        <v>796892.36982261657</v>
      </c>
      <c r="H49" s="491">
        <f t="shared" si="14"/>
        <v>796892.36982261657</v>
      </c>
      <c r="I49" s="511">
        <f t="shared" si="17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3657906.8848238476</v>
      </c>
      <c r="E50" s="522">
        <f>IF(+I14&lt;F49,I14,D50)</f>
        <v>388543.90476190473</v>
      </c>
      <c r="F50" s="523">
        <f t="shared" si="16"/>
        <v>3269362.9800619427</v>
      </c>
      <c r="G50" s="524">
        <f t="shared" si="13"/>
        <v>755704.94996924698</v>
      </c>
      <c r="H50" s="491">
        <f t="shared" si="14"/>
        <v>755704.94996924698</v>
      </c>
      <c r="I50" s="511">
        <f t="shared" si="17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3269362.9800619427</v>
      </c>
      <c r="E51" s="522">
        <f>IF(+I14&lt;F50,I14,D51)</f>
        <v>388543.90476190473</v>
      </c>
      <c r="F51" s="523">
        <f t="shared" si="16"/>
        <v>2880819.0753000379</v>
      </c>
      <c r="G51" s="524">
        <f t="shared" si="13"/>
        <v>714517.53011587728</v>
      </c>
      <c r="H51" s="491">
        <f t="shared" si="14"/>
        <v>714517.53011587728</v>
      </c>
      <c r="I51" s="511">
        <f t="shared" si="17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2880819.0753000379</v>
      </c>
      <c r="E52" s="522">
        <f>IF(+I14&lt;F51,I14,D52)</f>
        <v>388543.90476190473</v>
      </c>
      <c r="F52" s="523">
        <f t="shared" si="16"/>
        <v>2492275.170538133</v>
      </c>
      <c r="G52" s="524">
        <f t="shared" si="13"/>
        <v>673330.11026250769</v>
      </c>
      <c r="H52" s="491">
        <f t="shared" si="14"/>
        <v>673330.11026250769</v>
      </c>
      <c r="I52" s="511">
        <f t="shared" si="17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2492275.170538133</v>
      </c>
      <c r="E53" s="522">
        <f>IF(+I14&lt;F52,I14,D53)</f>
        <v>388543.90476190473</v>
      </c>
      <c r="F53" s="523">
        <f t="shared" si="16"/>
        <v>2103731.2657762282</v>
      </c>
      <c r="G53" s="524">
        <f t="shared" si="13"/>
        <v>632142.6904091381</v>
      </c>
      <c r="H53" s="491">
        <f t="shared" si="14"/>
        <v>632142.6904091381</v>
      </c>
      <c r="I53" s="511">
        <f t="shared" si="17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2103731.2657762282</v>
      </c>
      <c r="E54" s="522">
        <f>IF(+I14&lt;F53,I14,D54)</f>
        <v>388543.90476190473</v>
      </c>
      <c r="F54" s="523">
        <f t="shared" si="16"/>
        <v>1715187.3610143233</v>
      </c>
      <c r="G54" s="524">
        <f t="shared" si="13"/>
        <v>590955.27055576851</v>
      </c>
      <c r="H54" s="491">
        <f t="shared" si="14"/>
        <v>590955.27055576851</v>
      </c>
      <c r="I54" s="511">
        <f t="shared" si="17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1715187.3610143233</v>
      </c>
      <c r="E55" s="522">
        <f>IF(+I14&lt;F54,I14,D55)</f>
        <v>388543.90476190473</v>
      </c>
      <c r="F55" s="523">
        <f t="shared" si="16"/>
        <v>1326643.4562524185</v>
      </c>
      <c r="G55" s="524">
        <f t="shared" si="13"/>
        <v>549767.85070239892</v>
      </c>
      <c r="H55" s="491">
        <f t="shared" si="14"/>
        <v>549767.85070239892</v>
      </c>
      <c r="I55" s="511">
        <f t="shared" si="17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1326643.4562524185</v>
      </c>
      <c r="E56" s="522">
        <f>IF(+I14&lt;F55,I14,D56)</f>
        <v>388543.90476190473</v>
      </c>
      <c r="F56" s="523">
        <f t="shared" si="16"/>
        <v>938099.55149051372</v>
      </c>
      <c r="G56" s="524">
        <f t="shared" si="13"/>
        <v>508580.43084902928</v>
      </c>
      <c r="H56" s="491">
        <f t="shared" si="14"/>
        <v>508580.43084902928</v>
      </c>
      <c r="I56" s="511">
        <f t="shared" si="17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938099.55149051372</v>
      </c>
      <c r="E57" s="522">
        <f>IF(+I14&lt;F56,I14,D57)</f>
        <v>388543.90476190473</v>
      </c>
      <c r="F57" s="523">
        <f t="shared" si="16"/>
        <v>549555.64672860899</v>
      </c>
      <c r="G57" s="524">
        <f t="shared" si="13"/>
        <v>467393.01099565969</v>
      </c>
      <c r="H57" s="491">
        <f t="shared" si="14"/>
        <v>467393.01099565969</v>
      </c>
      <c r="I57" s="511">
        <f t="shared" si="17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549555.64672860899</v>
      </c>
      <c r="E58" s="522">
        <f>IF(+I14&lt;F57,I14,D58)</f>
        <v>388543.90476190473</v>
      </c>
      <c r="F58" s="523">
        <f t="shared" si="16"/>
        <v>161011.74196670426</v>
      </c>
      <c r="G58" s="524">
        <f t="shared" si="13"/>
        <v>426205.5911422901</v>
      </c>
      <c r="H58" s="491">
        <f t="shared" si="14"/>
        <v>426205.5911422901</v>
      </c>
      <c r="I58" s="511">
        <f t="shared" si="17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161011.74196670426</v>
      </c>
      <c r="E59" s="522">
        <f>IF(+I14&lt;F58,I14,D59)</f>
        <v>161011.74196670426</v>
      </c>
      <c r="F59" s="523">
        <f t="shared" si="16"/>
        <v>0</v>
      </c>
      <c r="G59" s="524">
        <f t="shared" si="13"/>
        <v>169545.73019355454</v>
      </c>
      <c r="H59" s="491">
        <f t="shared" si="14"/>
        <v>169545.73019355454</v>
      </c>
      <c r="I59" s="511">
        <f t="shared" si="17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13"/>
        <v>0</v>
      </c>
      <c r="H60" s="491">
        <f t="shared" si="14"/>
        <v>0</v>
      </c>
      <c r="I60" s="511">
        <f t="shared" si="17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4">
        <f t="shared" si="13"/>
        <v>0</v>
      </c>
      <c r="H61" s="491">
        <f t="shared" si="14"/>
        <v>0</v>
      </c>
      <c r="I61" s="511">
        <f t="shared" si="17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4">
        <f t="shared" si="13"/>
        <v>0</v>
      </c>
      <c r="H62" s="491">
        <f t="shared" si="14"/>
        <v>0</v>
      </c>
      <c r="I62" s="511">
        <f t="shared" si="17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4">
        <f t="shared" si="13"/>
        <v>0</v>
      </c>
      <c r="H63" s="491">
        <f t="shared" si="14"/>
        <v>0</v>
      </c>
      <c r="I63" s="511">
        <f t="shared" si="17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4">
        <f t="shared" si="13"/>
        <v>0</v>
      </c>
      <c r="H64" s="491">
        <f t="shared" si="14"/>
        <v>0</v>
      </c>
      <c r="I64" s="511">
        <f t="shared" si="17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4">
        <f t="shared" si="13"/>
        <v>0</v>
      </c>
      <c r="H65" s="491">
        <f t="shared" si="14"/>
        <v>0</v>
      </c>
      <c r="I65" s="511">
        <f t="shared" si="17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4">
        <f t="shared" si="13"/>
        <v>0</v>
      </c>
      <c r="H66" s="491">
        <f t="shared" si="14"/>
        <v>0</v>
      </c>
      <c r="I66" s="511">
        <f t="shared" si="17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4">
        <f t="shared" si="13"/>
        <v>0</v>
      </c>
      <c r="H67" s="491">
        <f t="shared" si="14"/>
        <v>0</v>
      </c>
      <c r="I67" s="511">
        <f t="shared" si="17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4">
        <f t="shared" si="13"/>
        <v>0</v>
      </c>
      <c r="H68" s="491">
        <f t="shared" si="14"/>
        <v>0</v>
      </c>
      <c r="I68" s="511">
        <f t="shared" si="17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4">
        <f t="shared" si="13"/>
        <v>0</v>
      </c>
      <c r="H69" s="491">
        <f t="shared" si="14"/>
        <v>0</v>
      </c>
      <c r="I69" s="511">
        <f t="shared" si="17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4">
        <f t="shared" si="13"/>
        <v>0</v>
      </c>
      <c r="H70" s="491">
        <f t="shared" si="14"/>
        <v>0</v>
      </c>
      <c r="I70" s="511">
        <f t="shared" si="17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4">
        <f t="shared" si="13"/>
        <v>0</v>
      </c>
      <c r="H71" s="491">
        <f t="shared" si="14"/>
        <v>0</v>
      </c>
      <c r="I71" s="511">
        <f t="shared" si="17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24">
        <f t="shared" si="13"/>
        <v>0</v>
      </c>
      <c r="H72" s="491">
        <f t="shared" si="14"/>
        <v>0</v>
      </c>
      <c r="I72" s="531">
        <f t="shared" si="17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16318844</v>
      </c>
      <c r="F73" s="375"/>
      <c r="G73" s="375">
        <f>SUM(G17:G72)</f>
        <v>57332894.660968333</v>
      </c>
      <c r="H73" s="375">
        <f>SUM(H17:H72)</f>
        <v>57332894.660968333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1575824.6681806555</v>
      </c>
      <c r="N87" s="546">
        <f>IF(J92&lt;D11,0,VLOOKUP(J92,C17:O72,11))</f>
        <v>1575824.6681806555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1947101.0692492859</v>
      </c>
      <c r="N88" s="550">
        <f>IF(J92&lt;D11,0,VLOOKUP(J92,C99:P154,7))</f>
        <v>1947101.0692492859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371276.4010686304</v>
      </c>
      <c r="N89" s="555">
        <f>+N88-N87</f>
        <v>371276.4010686304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379508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8">IF(L99&lt;&gt;0,+H99-L99,0)</f>
        <v>0</v>
      </c>
      <c r="N99" s="512"/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 ht="12.5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8"/>
        <v>0</v>
      </c>
      <c r="N100" s="518"/>
      <c r="O100" s="514">
        <f t="shared" si="19"/>
        <v>0</v>
      </c>
      <c r="P100" s="514">
        <f t="shared" si="20"/>
        <v>0</v>
      </c>
    </row>
    <row r="101" spans="1:16" ht="12.5">
      <c r="B101" s="195" t="str">
        <f t="shared" ref="B101:B154" si="21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8"/>
        <v>0</v>
      </c>
      <c r="N101" s="518"/>
      <c r="O101" s="514">
        <f t="shared" si="19"/>
        <v>0</v>
      </c>
      <c r="P101" s="514">
        <f t="shared" si="20"/>
        <v>0</v>
      </c>
    </row>
    <row r="102" spans="1:16" ht="12.5">
      <c r="B102" s="195" t="str">
        <f t="shared" si="21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18"/>
        <v>0</v>
      </c>
      <c r="N102" s="518"/>
      <c r="O102" s="514">
        <f t="shared" si="19"/>
        <v>0</v>
      </c>
      <c r="P102" s="514">
        <f t="shared" si="20"/>
        <v>0</v>
      </c>
    </row>
    <row r="103" spans="1:16" ht="12.5">
      <c r="B103" s="195" t="str">
        <f t="shared" si="21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18"/>
        <v>0</v>
      </c>
      <c r="N103" s="518"/>
      <c r="O103" s="514">
        <f t="shared" si="19"/>
        <v>0</v>
      </c>
      <c r="P103" s="514">
        <f t="shared" si="20"/>
        <v>0</v>
      </c>
    </row>
    <row r="104" spans="1:16" ht="12.5">
      <c r="B104" s="195" t="str">
        <f t="shared" si="21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18"/>
        <v>0</v>
      </c>
      <c r="N104" s="518"/>
      <c r="O104" s="514">
        <f t="shared" si="19"/>
        <v>0</v>
      </c>
      <c r="P104" s="514">
        <f t="shared" si="20"/>
        <v>0</v>
      </c>
    </row>
    <row r="105" spans="1:16" ht="12.5">
      <c r="B105" s="195" t="str">
        <f t="shared" si="21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18"/>
        <v>0</v>
      </c>
      <c r="N105" s="518"/>
      <c r="O105" s="514">
        <f t="shared" si="19"/>
        <v>0</v>
      </c>
      <c r="P105" s="514">
        <f t="shared" si="20"/>
        <v>0</v>
      </c>
    </row>
    <row r="106" spans="1:16" ht="12.5">
      <c r="B106" s="195" t="str">
        <f t="shared" si="21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>+H106</f>
        <v>2119317.0329736611</v>
      </c>
      <c r="M106" s="514">
        <f t="shared" si="18"/>
        <v>0</v>
      </c>
      <c r="N106" s="518">
        <f>+I106</f>
        <v>2119317.0329736611</v>
      </c>
      <c r="O106" s="514">
        <f t="shared" si="19"/>
        <v>0</v>
      </c>
      <c r="P106" s="514">
        <f t="shared" si="20"/>
        <v>0</v>
      </c>
    </row>
    <row r="107" spans="1:16" ht="12.5">
      <c r="B107" s="195" t="str">
        <f t="shared" si="21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>+H107</f>
        <v>2385501.7414281433</v>
      </c>
      <c r="M107" s="514">
        <f>IF(L107&lt;&gt;0,+H107-L107,0)</f>
        <v>0</v>
      </c>
      <c r="N107" s="518">
        <f>+I107</f>
        <v>2385501.7414281433</v>
      </c>
      <c r="O107" s="514">
        <f>IF(N107&lt;&gt;0,+I107-N107,0)</f>
        <v>0</v>
      </c>
      <c r="P107" s="514">
        <f>+O107-M107</f>
        <v>0</v>
      </c>
    </row>
    <row r="108" spans="1:16" ht="12.5">
      <c r="B108" s="195" t="str">
        <f t="shared" si="21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22">+I108-H108</f>
        <v>0</v>
      </c>
      <c r="K108" s="514"/>
      <c r="L108" s="518">
        <f>+H108</f>
        <v>2261320.7330641602</v>
      </c>
      <c r="M108" s="514">
        <f>IF(L108&lt;&gt;0,+H108-L108,0)</f>
        <v>0</v>
      </c>
      <c r="N108" s="518">
        <f>+I108</f>
        <v>2261320.7330641602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1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22"/>
        <v>0</v>
      </c>
      <c r="K109" s="514"/>
      <c r="L109" s="518">
        <f>+H109</f>
        <v>1975662.4419636219</v>
      </c>
      <c r="M109" s="514">
        <f>IF(L109&lt;&gt;0,+H109-L109,0)</f>
        <v>0</v>
      </c>
      <c r="N109" s="518">
        <f>+I109</f>
        <v>1975662.4419636219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1"/>
        <v/>
      </c>
      <c r="C110" s="507">
        <f>IF(D93="","-",+C109+1)</f>
        <v>2019</v>
      </c>
      <c r="D110" s="374">
        <f>IF(F109+SUM(E$99:E109)=D$92,F109,D$92-SUM(E$99:E109))</f>
        <v>14834607.000944823</v>
      </c>
      <c r="E110" s="522">
        <f t="shared" ref="E110:E154" si="23">IF(+$J$96&lt;F109,$J$96,D110)</f>
        <v>379508</v>
      </c>
      <c r="F110" s="523">
        <f t="shared" ref="F110:F154" si="24">+D110-E110</f>
        <v>14455099.000944823</v>
      </c>
      <c r="G110" s="523">
        <f t="shared" ref="G110:G154" si="25">+(F110+D110)/2</f>
        <v>14644853.000944823</v>
      </c>
      <c r="H110" s="526">
        <f t="shared" ref="H110:H154" si="26">+J$94*G110+E110</f>
        <v>1947101.0692492859</v>
      </c>
      <c r="I110" s="577">
        <f t="shared" ref="I110:I154" si="27">+J$95*G110+E110</f>
        <v>1947101.0692492859</v>
      </c>
      <c r="J110" s="514">
        <f t="shared" si="22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</row>
    <row r="111" spans="1:16" ht="12.5">
      <c r="B111" s="195" t="str">
        <f t="shared" si="21"/>
        <v/>
      </c>
      <c r="C111" s="507">
        <f>IF(D93="","-",+C110+1)</f>
        <v>2020</v>
      </c>
      <c r="D111" s="374">
        <f>IF(F110+SUM(E$99:E110)=D$92,F110,D$92-SUM(E$99:E110))</f>
        <v>14455099.000944823</v>
      </c>
      <c r="E111" s="522">
        <f t="shared" si="23"/>
        <v>379508</v>
      </c>
      <c r="F111" s="523">
        <f t="shared" si="24"/>
        <v>14075591.000944823</v>
      </c>
      <c r="G111" s="523">
        <f t="shared" si="25"/>
        <v>14265345.000944823</v>
      </c>
      <c r="H111" s="526">
        <f t="shared" si="26"/>
        <v>1906478.3255122011</v>
      </c>
      <c r="I111" s="577">
        <f t="shared" si="27"/>
        <v>1906478.3255122011</v>
      </c>
      <c r="J111" s="514">
        <f t="shared" si="22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</row>
    <row r="112" spans="1:16" ht="12.5">
      <c r="B112" s="195" t="str">
        <f t="shared" si="21"/>
        <v/>
      </c>
      <c r="C112" s="507">
        <f>IF(D93="","-",+C111+1)</f>
        <v>2021</v>
      </c>
      <c r="D112" s="374">
        <f>IF(F111+SUM(E$99:E111)=D$92,F111,D$92-SUM(E$99:E111))</f>
        <v>14075591.000944823</v>
      </c>
      <c r="E112" s="522">
        <f t="shared" si="23"/>
        <v>379508</v>
      </c>
      <c r="F112" s="523">
        <f t="shared" si="24"/>
        <v>13696083.000944823</v>
      </c>
      <c r="G112" s="523">
        <f t="shared" si="25"/>
        <v>13885837.000944823</v>
      </c>
      <c r="H112" s="526">
        <f t="shared" si="26"/>
        <v>1865855.5817751165</v>
      </c>
      <c r="I112" s="577">
        <f t="shared" si="27"/>
        <v>1865855.5817751165</v>
      </c>
      <c r="J112" s="514">
        <f t="shared" si="22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</row>
    <row r="113" spans="2:16" ht="12.5">
      <c r="B113" s="195" t="str">
        <f t="shared" si="21"/>
        <v/>
      </c>
      <c r="C113" s="507">
        <f>IF(D93="","-",+C112+1)</f>
        <v>2022</v>
      </c>
      <c r="D113" s="374">
        <f>IF(F112+SUM(E$99:E112)=D$92,F112,D$92-SUM(E$99:E112))</f>
        <v>13696083.000944823</v>
      </c>
      <c r="E113" s="522">
        <f t="shared" si="23"/>
        <v>379508</v>
      </c>
      <c r="F113" s="523">
        <f t="shared" si="24"/>
        <v>13316575.000944823</v>
      </c>
      <c r="G113" s="523">
        <f t="shared" si="25"/>
        <v>13506329.000944823</v>
      </c>
      <c r="H113" s="526">
        <f t="shared" si="26"/>
        <v>1825232.8380380317</v>
      </c>
      <c r="I113" s="577">
        <f t="shared" si="27"/>
        <v>1825232.8380380317</v>
      </c>
      <c r="J113" s="514">
        <f t="shared" si="22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</row>
    <row r="114" spans="2:16" ht="12.5">
      <c r="B114" s="195" t="str">
        <f t="shared" si="21"/>
        <v/>
      </c>
      <c r="C114" s="507">
        <f>IF(D93="","-",+C113+1)</f>
        <v>2023</v>
      </c>
      <c r="D114" s="374">
        <f>IF(F113+SUM(E$99:E113)=D$92,F113,D$92-SUM(E$99:E113))</f>
        <v>13316575.000944823</v>
      </c>
      <c r="E114" s="522">
        <f t="shared" si="23"/>
        <v>379508</v>
      </c>
      <c r="F114" s="523">
        <f t="shared" si="24"/>
        <v>12937067.000944823</v>
      </c>
      <c r="G114" s="523">
        <f t="shared" si="25"/>
        <v>13126821.000944823</v>
      </c>
      <c r="H114" s="526">
        <f t="shared" si="26"/>
        <v>1784610.0943009469</v>
      </c>
      <c r="I114" s="577">
        <f t="shared" si="27"/>
        <v>1784610.0943009469</v>
      </c>
      <c r="J114" s="514">
        <f t="shared" si="22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</row>
    <row r="115" spans="2:16" ht="12.5">
      <c r="B115" s="195" t="str">
        <f t="shared" si="21"/>
        <v/>
      </c>
      <c r="C115" s="507">
        <f>IF(D93="","-",+C114+1)</f>
        <v>2024</v>
      </c>
      <c r="D115" s="374">
        <f>IF(F114+SUM(E$99:E114)=D$92,F114,D$92-SUM(E$99:E114))</f>
        <v>12937067.000944823</v>
      </c>
      <c r="E115" s="522">
        <f t="shared" si="23"/>
        <v>379508</v>
      </c>
      <c r="F115" s="523">
        <f t="shared" si="24"/>
        <v>12557559.000944823</v>
      </c>
      <c r="G115" s="523">
        <f t="shared" si="25"/>
        <v>12747313.000944823</v>
      </c>
      <c r="H115" s="526">
        <f t="shared" si="26"/>
        <v>1743987.3505638621</v>
      </c>
      <c r="I115" s="577">
        <f t="shared" si="27"/>
        <v>1743987.3505638621</v>
      </c>
      <c r="J115" s="514">
        <f t="shared" si="22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</row>
    <row r="116" spans="2:16" ht="12.5">
      <c r="B116" s="195" t="str">
        <f t="shared" si="21"/>
        <v/>
      </c>
      <c r="C116" s="507">
        <f>IF(D93="","-",+C115+1)</f>
        <v>2025</v>
      </c>
      <c r="D116" s="374">
        <f>IF(F115+SUM(E$99:E115)=D$92,F115,D$92-SUM(E$99:E115))</f>
        <v>12557559.000944823</v>
      </c>
      <c r="E116" s="522">
        <f t="shared" si="23"/>
        <v>379508</v>
      </c>
      <c r="F116" s="523">
        <f t="shared" si="24"/>
        <v>12178051.000944823</v>
      </c>
      <c r="G116" s="523">
        <f t="shared" si="25"/>
        <v>12367805.000944823</v>
      </c>
      <c r="H116" s="526">
        <f t="shared" si="26"/>
        <v>1703364.6068267773</v>
      </c>
      <c r="I116" s="577">
        <f t="shared" si="27"/>
        <v>1703364.6068267773</v>
      </c>
      <c r="J116" s="514">
        <f t="shared" si="22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</row>
    <row r="117" spans="2:16" ht="12.5">
      <c r="B117" s="195" t="str">
        <f t="shared" si="21"/>
        <v/>
      </c>
      <c r="C117" s="507">
        <f>IF(D93="","-",+C116+1)</f>
        <v>2026</v>
      </c>
      <c r="D117" s="374">
        <f>IF(F116+SUM(E$99:E116)=D$92,F116,D$92-SUM(E$99:E116))</f>
        <v>12178051.000944823</v>
      </c>
      <c r="E117" s="522">
        <f t="shared" si="23"/>
        <v>379508</v>
      </c>
      <c r="F117" s="523">
        <f t="shared" si="24"/>
        <v>11798543.000944823</v>
      </c>
      <c r="G117" s="523">
        <f t="shared" si="25"/>
        <v>11988297.000944823</v>
      </c>
      <c r="H117" s="526">
        <f t="shared" si="26"/>
        <v>1662741.8630896928</v>
      </c>
      <c r="I117" s="577">
        <f t="shared" si="27"/>
        <v>1662741.8630896928</v>
      </c>
      <c r="J117" s="514">
        <f t="shared" si="22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</row>
    <row r="118" spans="2:16" ht="12.5">
      <c r="B118" s="195" t="str">
        <f t="shared" si="21"/>
        <v/>
      </c>
      <c r="C118" s="507">
        <f>IF(D93="","-",+C117+1)</f>
        <v>2027</v>
      </c>
      <c r="D118" s="374">
        <f>IF(F117+SUM(E$99:E117)=D$92,F117,D$92-SUM(E$99:E117))</f>
        <v>11798543.000944823</v>
      </c>
      <c r="E118" s="522">
        <f t="shared" si="23"/>
        <v>379508</v>
      </c>
      <c r="F118" s="523">
        <f t="shared" si="24"/>
        <v>11419035.000944823</v>
      </c>
      <c r="G118" s="523">
        <f t="shared" si="25"/>
        <v>11608789.000944823</v>
      </c>
      <c r="H118" s="526">
        <f t="shared" si="26"/>
        <v>1622119.119352608</v>
      </c>
      <c r="I118" s="577">
        <f t="shared" si="27"/>
        <v>1622119.119352608</v>
      </c>
      <c r="J118" s="514">
        <f t="shared" si="22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</row>
    <row r="119" spans="2:16" ht="12.5">
      <c r="B119" s="195" t="str">
        <f t="shared" si="21"/>
        <v/>
      </c>
      <c r="C119" s="507">
        <f>IF(D93="","-",+C118+1)</f>
        <v>2028</v>
      </c>
      <c r="D119" s="374">
        <f>IF(F118+SUM(E$99:E118)=D$92,F118,D$92-SUM(E$99:E118))</f>
        <v>11419035.000944823</v>
      </c>
      <c r="E119" s="522">
        <f t="shared" si="23"/>
        <v>379508</v>
      </c>
      <c r="F119" s="523">
        <f t="shared" si="24"/>
        <v>11039527.000944823</v>
      </c>
      <c r="G119" s="523">
        <f t="shared" si="25"/>
        <v>11229281.000944823</v>
      </c>
      <c r="H119" s="526">
        <f t="shared" si="26"/>
        <v>1581496.3756155232</v>
      </c>
      <c r="I119" s="577">
        <f t="shared" si="27"/>
        <v>1581496.3756155232</v>
      </c>
      <c r="J119" s="514">
        <f t="shared" si="22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</row>
    <row r="120" spans="2:16" ht="12.5">
      <c r="B120" s="195" t="str">
        <f t="shared" si="21"/>
        <v/>
      </c>
      <c r="C120" s="507">
        <f>IF(D93="","-",+C119+1)</f>
        <v>2029</v>
      </c>
      <c r="D120" s="374">
        <f>IF(F119+SUM(E$99:E119)=D$92,F119,D$92-SUM(E$99:E119))</f>
        <v>11039527.000944823</v>
      </c>
      <c r="E120" s="522">
        <f t="shared" si="23"/>
        <v>379508</v>
      </c>
      <c r="F120" s="523">
        <f t="shared" si="24"/>
        <v>10660019.000944823</v>
      </c>
      <c r="G120" s="523">
        <f t="shared" si="25"/>
        <v>10849773.000944823</v>
      </c>
      <c r="H120" s="526">
        <f t="shared" si="26"/>
        <v>1540873.6318784384</v>
      </c>
      <c r="I120" s="577">
        <f t="shared" si="27"/>
        <v>1540873.6318784384</v>
      </c>
      <c r="J120" s="514">
        <f t="shared" si="22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</row>
    <row r="121" spans="2:16" ht="12.5">
      <c r="B121" s="195" t="str">
        <f t="shared" si="21"/>
        <v/>
      </c>
      <c r="C121" s="507">
        <f>IF(D93="","-",+C120+1)</f>
        <v>2030</v>
      </c>
      <c r="D121" s="374">
        <f>IF(F120+SUM(E$99:E120)=D$92,F120,D$92-SUM(E$99:E120))</f>
        <v>10660019.000944823</v>
      </c>
      <c r="E121" s="522">
        <f t="shared" si="23"/>
        <v>379508</v>
      </c>
      <c r="F121" s="523">
        <f t="shared" si="24"/>
        <v>10280511.000944823</v>
      </c>
      <c r="G121" s="523">
        <f t="shared" si="25"/>
        <v>10470265.000944823</v>
      </c>
      <c r="H121" s="526">
        <f t="shared" si="26"/>
        <v>1500250.8881413538</v>
      </c>
      <c r="I121" s="577">
        <f t="shared" si="27"/>
        <v>1500250.8881413538</v>
      </c>
      <c r="J121" s="514">
        <f t="shared" si="22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</row>
    <row r="122" spans="2:16" ht="12.5">
      <c r="B122" s="195" t="str">
        <f t="shared" si="21"/>
        <v/>
      </c>
      <c r="C122" s="507">
        <f>IF(D93="","-",+C121+1)</f>
        <v>2031</v>
      </c>
      <c r="D122" s="374">
        <f>IF(F121+SUM(E$99:E121)=D$92,F121,D$92-SUM(E$99:E121))</f>
        <v>10280511.000944823</v>
      </c>
      <c r="E122" s="522">
        <f t="shared" si="23"/>
        <v>379508</v>
      </c>
      <c r="F122" s="523">
        <f t="shared" si="24"/>
        <v>9901003.000944823</v>
      </c>
      <c r="G122" s="523">
        <f t="shared" si="25"/>
        <v>10090757.000944823</v>
      </c>
      <c r="H122" s="526">
        <f t="shared" si="26"/>
        <v>1459628.1444042691</v>
      </c>
      <c r="I122" s="577">
        <f t="shared" si="27"/>
        <v>1459628.1444042691</v>
      </c>
      <c r="J122" s="514">
        <f t="shared" si="22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</row>
    <row r="123" spans="2:16" ht="12.5">
      <c r="B123" s="195" t="str">
        <f t="shared" si="21"/>
        <v/>
      </c>
      <c r="C123" s="507">
        <f>IF(D93="","-",+C122+1)</f>
        <v>2032</v>
      </c>
      <c r="D123" s="374">
        <f>IF(F122+SUM(E$99:E122)=D$92,F122,D$92-SUM(E$99:E122))</f>
        <v>9901003.000944823</v>
      </c>
      <c r="E123" s="522">
        <f t="shared" si="23"/>
        <v>379508</v>
      </c>
      <c r="F123" s="523">
        <f t="shared" si="24"/>
        <v>9521495.000944823</v>
      </c>
      <c r="G123" s="523">
        <f t="shared" si="25"/>
        <v>9711249.000944823</v>
      </c>
      <c r="H123" s="526">
        <f t="shared" si="26"/>
        <v>1419005.4006671843</v>
      </c>
      <c r="I123" s="577">
        <f t="shared" si="27"/>
        <v>1419005.4006671843</v>
      </c>
      <c r="J123" s="514">
        <f t="shared" si="22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</row>
    <row r="124" spans="2:16" ht="12.5">
      <c r="B124" s="195" t="str">
        <f t="shared" si="21"/>
        <v/>
      </c>
      <c r="C124" s="507">
        <f>IF(D93="","-",+C123+1)</f>
        <v>2033</v>
      </c>
      <c r="D124" s="374">
        <f>IF(F123+SUM(E$99:E123)=D$92,F123,D$92-SUM(E$99:E123))</f>
        <v>9521495.000944823</v>
      </c>
      <c r="E124" s="522">
        <f t="shared" si="23"/>
        <v>379508</v>
      </c>
      <c r="F124" s="523">
        <f t="shared" si="24"/>
        <v>9141987.000944823</v>
      </c>
      <c r="G124" s="523">
        <f t="shared" si="25"/>
        <v>9331741.000944823</v>
      </c>
      <c r="H124" s="526">
        <f t="shared" si="26"/>
        <v>1378382.6569300995</v>
      </c>
      <c r="I124" s="577">
        <f t="shared" si="27"/>
        <v>1378382.6569300995</v>
      </c>
      <c r="J124" s="514">
        <f t="shared" si="22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</row>
    <row r="125" spans="2:16" ht="12.5">
      <c r="B125" s="195" t="str">
        <f t="shared" si="21"/>
        <v/>
      </c>
      <c r="C125" s="507">
        <f>IF(D93="","-",+C124+1)</f>
        <v>2034</v>
      </c>
      <c r="D125" s="374">
        <f>IF(F124+SUM(E$99:E124)=D$92,F124,D$92-SUM(E$99:E124))</f>
        <v>9141987.000944823</v>
      </c>
      <c r="E125" s="522">
        <f t="shared" si="23"/>
        <v>379508</v>
      </c>
      <c r="F125" s="523">
        <f t="shared" si="24"/>
        <v>8762479.000944823</v>
      </c>
      <c r="G125" s="523">
        <f t="shared" si="25"/>
        <v>8952233.000944823</v>
      </c>
      <c r="H125" s="526">
        <f t="shared" si="26"/>
        <v>1337759.9131930149</v>
      </c>
      <c r="I125" s="577">
        <f t="shared" si="27"/>
        <v>1337759.9131930149</v>
      </c>
      <c r="J125" s="514">
        <f t="shared" si="22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</row>
    <row r="126" spans="2:16" ht="12.5">
      <c r="B126" s="195" t="str">
        <f t="shared" si="21"/>
        <v/>
      </c>
      <c r="C126" s="507">
        <f>IF(D93="","-",+C125+1)</f>
        <v>2035</v>
      </c>
      <c r="D126" s="374">
        <f>IF(F125+SUM(E$99:E125)=D$92,F125,D$92-SUM(E$99:E125))</f>
        <v>8762479.000944823</v>
      </c>
      <c r="E126" s="522">
        <f t="shared" si="23"/>
        <v>379508</v>
      </c>
      <c r="F126" s="523">
        <f t="shared" si="24"/>
        <v>8382971.000944823</v>
      </c>
      <c r="G126" s="523">
        <f t="shared" si="25"/>
        <v>8572725.000944823</v>
      </c>
      <c r="H126" s="526">
        <f t="shared" si="26"/>
        <v>1297137.1694559301</v>
      </c>
      <c r="I126" s="577">
        <f t="shared" si="27"/>
        <v>1297137.1694559301</v>
      </c>
      <c r="J126" s="514">
        <f t="shared" si="22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</row>
    <row r="127" spans="2:16" ht="12.5">
      <c r="B127" s="195" t="str">
        <f t="shared" si="21"/>
        <v/>
      </c>
      <c r="C127" s="507">
        <f>IF(D93="","-",+C126+1)</f>
        <v>2036</v>
      </c>
      <c r="D127" s="374">
        <f>IF(F126+SUM(E$99:E126)=D$92,F126,D$92-SUM(E$99:E126))</f>
        <v>8382971.000944823</v>
      </c>
      <c r="E127" s="522">
        <f t="shared" si="23"/>
        <v>379508</v>
      </c>
      <c r="F127" s="523">
        <f t="shared" si="24"/>
        <v>8003463.000944823</v>
      </c>
      <c r="G127" s="523">
        <f t="shared" si="25"/>
        <v>8193217.000944823</v>
      </c>
      <c r="H127" s="526">
        <f t="shared" si="26"/>
        <v>1256514.4257188453</v>
      </c>
      <c r="I127" s="577">
        <f t="shared" si="27"/>
        <v>1256514.4257188453</v>
      </c>
      <c r="J127" s="514">
        <f t="shared" si="22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</row>
    <row r="128" spans="2:16" ht="12.5">
      <c r="B128" s="195" t="str">
        <f t="shared" si="21"/>
        <v/>
      </c>
      <c r="C128" s="507">
        <f>IF(D93="","-",+C127+1)</f>
        <v>2037</v>
      </c>
      <c r="D128" s="374">
        <f>IF(F127+SUM(E$99:E127)=D$92,F127,D$92-SUM(E$99:E127))</f>
        <v>8003463.000944823</v>
      </c>
      <c r="E128" s="522">
        <f t="shared" si="23"/>
        <v>379508</v>
      </c>
      <c r="F128" s="523">
        <f t="shared" si="24"/>
        <v>7623955.000944823</v>
      </c>
      <c r="G128" s="523">
        <f t="shared" si="25"/>
        <v>7813709.000944823</v>
      </c>
      <c r="H128" s="526">
        <f t="shared" si="26"/>
        <v>1215891.6819817605</v>
      </c>
      <c r="I128" s="577">
        <f t="shared" si="27"/>
        <v>1215891.6819817605</v>
      </c>
      <c r="J128" s="514">
        <f t="shared" si="22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</row>
    <row r="129" spans="2:16" ht="12.5">
      <c r="B129" s="195" t="str">
        <f t="shared" si="21"/>
        <v/>
      </c>
      <c r="C129" s="507">
        <f>IF(D93="","-",+C128+1)</f>
        <v>2038</v>
      </c>
      <c r="D129" s="374">
        <f>IF(F128+SUM(E$99:E128)=D$92,F128,D$92-SUM(E$99:E128))</f>
        <v>7623955.000944823</v>
      </c>
      <c r="E129" s="522">
        <f t="shared" si="23"/>
        <v>379508</v>
      </c>
      <c r="F129" s="523">
        <f t="shared" si="24"/>
        <v>7244447.000944823</v>
      </c>
      <c r="G129" s="523">
        <f t="shared" si="25"/>
        <v>7434201.000944823</v>
      </c>
      <c r="H129" s="526">
        <f t="shared" si="26"/>
        <v>1175268.9382446758</v>
      </c>
      <c r="I129" s="577">
        <f t="shared" si="27"/>
        <v>1175268.9382446758</v>
      </c>
      <c r="J129" s="514">
        <f t="shared" si="22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</row>
    <row r="130" spans="2:16" ht="12.5">
      <c r="B130" s="195" t="str">
        <f t="shared" si="21"/>
        <v/>
      </c>
      <c r="C130" s="507">
        <f>IF(D93="","-",+C129+1)</f>
        <v>2039</v>
      </c>
      <c r="D130" s="374">
        <f>IF(F129+SUM(E$99:E129)=D$92,F129,D$92-SUM(E$99:E129))</f>
        <v>7244447.000944823</v>
      </c>
      <c r="E130" s="522">
        <f t="shared" si="23"/>
        <v>379508</v>
      </c>
      <c r="F130" s="523">
        <f t="shared" si="24"/>
        <v>6864939.000944823</v>
      </c>
      <c r="G130" s="523">
        <f t="shared" si="25"/>
        <v>7054693.000944823</v>
      </c>
      <c r="H130" s="526">
        <f t="shared" si="26"/>
        <v>1134646.194507591</v>
      </c>
      <c r="I130" s="577">
        <f t="shared" si="27"/>
        <v>1134646.194507591</v>
      </c>
      <c r="J130" s="514">
        <f t="shared" si="22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</row>
    <row r="131" spans="2:16" ht="12.5">
      <c r="B131" s="195" t="str">
        <f t="shared" si="21"/>
        <v/>
      </c>
      <c r="C131" s="507">
        <f>IF(D93="","-",+C130+1)</f>
        <v>2040</v>
      </c>
      <c r="D131" s="374">
        <f>IF(F130+SUM(E$99:E130)=D$92,F130,D$92-SUM(E$99:E130))</f>
        <v>6864939.000944823</v>
      </c>
      <c r="E131" s="522">
        <f t="shared" si="23"/>
        <v>379508</v>
      </c>
      <c r="F131" s="523">
        <f t="shared" si="24"/>
        <v>6485431.000944823</v>
      </c>
      <c r="G131" s="523">
        <f t="shared" si="25"/>
        <v>6675185.000944823</v>
      </c>
      <c r="H131" s="526">
        <f t="shared" si="26"/>
        <v>1094023.4507705062</v>
      </c>
      <c r="I131" s="577">
        <f t="shared" si="27"/>
        <v>1094023.4507705062</v>
      </c>
      <c r="J131" s="514">
        <f t="shared" si="22"/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 ht="12.5">
      <c r="B132" s="195" t="str">
        <f t="shared" si="21"/>
        <v/>
      </c>
      <c r="C132" s="507">
        <f>IF(D93="","-",+C131+1)</f>
        <v>2041</v>
      </c>
      <c r="D132" s="374">
        <f>IF(F131+SUM(E$99:E131)=D$92,F131,D$92-SUM(E$99:E131))</f>
        <v>6485431.000944823</v>
      </c>
      <c r="E132" s="522">
        <f t="shared" si="23"/>
        <v>379508</v>
      </c>
      <c r="F132" s="523">
        <f t="shared" si="24"/>
        <v>6105923.000944823</v>
      </c>
      <c r="G132" s="523">
        <f t="shared" si="25"/>
        <v>6295677.000944823</v>
      </c>
      <c r="H132" s="526">
        <f t="shared" si="26"/>
        <v>1053400.7070334216</v>
      </c>
      <c r="I132" s="577">
        <f t="shared" si="27"/>
        <v>1053400.7070334216</v>
      </c>
      <c r="J132" s="514">
        <f t="shared" si="22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 ht="12.5">
      <c r="B133" s="195" t="str">
        <f t="shared" si="21"/>
        <v/>
      </c>
      <c r="C133" s="507">
        <f>IF(D93="","-",+C132+1)</f>
        <v>2042</v>
      </c>
      <c r="D133" s="374">
        <f>IF(F132+SUM(E$99:E132)=D$92,F132,D$92-SUM(E$99:E132))</f>
        <v>6105923.000944823</v>
      </c>
      <c r="E133" s="522">
        <f t="shared" si="23"/>
        <v>379508</v>
      </c>
      <c r="F133" s="523">
        <f t="shared" si="24"/>
        <v>5726415.000944823</v>
      </c>
      <c r="G133" s="523">
        <f t="shared" si="25"/>
        <v>5916169.000944823</v>
      </c>
      <c r="H133" s="526">
        <f t="shared" si="26"/>
        <v>1012777.9632963368</v>
      </c>
      <c r="I133" s="577">
        <f t="shared" si="27"/>
        <v>1012777.9632963368</v>
      </c>
      <c r="J133" s="514">
        <f t="shared" si="22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 ht="12.5">
      <c r="B134" s="195" t="str">
        <f t="shared" si="21"/>
        <v/>
      </c>
      <c r="C134" s="507">
        <f>IF(D93="","-",+C133+1)</f>
        <v>2043</v>
      </c>
      <c r="D134" s="374">
        <f>IF(F133+SUM(E$99:E133)=D$92,F133,D$92-SUM(E$99:E133))</f>
        <v>5726415.000944823</v>
      </c>
      <c r="E134" s="522">
        <f t="shared" si="23"/>
        <v>379508</v>
      </c>
      <c r="F134" s="523">
        <f t="shared" si="24"/>
        <v>5346907.000944823</v>
      </c>
      <c r="G134" s="523">
        <f t="shared" si="25"/>
        <v>5536661.000944823</v>
      </c>
      <c r="H134" s="526">
        <f t="shared" si="26"/>
        <v>972155.21955925215</v>
      </c>
      <c r="I134" s="577">
        <f t="shared" si="27"/>
        <v>972155.21955925215</v>
      </c>
      <c r="J134" s="514">
        <f t="shared" si="22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 ht="12.5">
      <c r="B135" s="195" t="str">
        <f t="shared" si="21"/>
        <v/>
      </c>
      <c r="C135" s="507">
        <f>IF(D93="","-",+C134+1)</f>
        <v>2044</v>
      </c>
      <c r="D135" s="374">
        <f>IF(F134+SUM(E$99:E134)=D$92,F134,D$92-SUM(E$99:E134))</f>
        <v>5346907.000944823</v>
      </c>
      <c r="E135" s="522">
        <f t="shared" si="23"/>
        <v>379508</v>
      </c>
      <c r="F135" s="523">
        <f t="shared" si="24"/>
        <v>4967399.000944823</v>
      </c>
      <c r="G135" s="523">
        <f t="shared" si="25"/>
        <v>5157153.000944823</v>
      </c>
      <c r="H135" s="526">
        <f t="shared" si="26"/>
        <v>931532.47582216735</v>
      </c>
      <c r="I135" s="577">
        <f t="shared" si="27"/>
        <v>931532.47582216735</v>
      </c>
      <c r="J135" s="514">
        <f t="shared" si="22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 ht="12.5">
      <c r="B136" s="195" t="str">
        <f t="shared" si="21"/>
        <v/>
      </c>
      <c r="C136" s="507">
        <f>IF(D93="","-",+C135+1)</f>
        <v>2045</v>
      </c>
      <c r="D136" s="374">
        <f>IF(F135+SUM(E$99:E135)=D$92,F135,D$92-SUM(E$99:E135))</f>
        <v>4967399.000944823</v>
      </c>
      <c r="E136" s="522">
        <f t="shared" si="23"/>
        <v>379508</v>
      </c>
      <c r="F136" s="523">
        <f t="shared" si="24"/>
        <v>4587891.000944823</v>
      </c>
      <c r="G136" s="523">
        <f t="shared" si="25"/>
        <v>4777645.000944823</v>
      </c>
      <c r="H136" s="526">
        <f t="shared" si="26"/>
        <v>890909.73208508268</v>
      </c>
      <c r="I136" s="577">
        <f t="shared" si="27"/>
        <v>890909.73208508268</v>
      </c>
      <c r="J136" s="514">
        <f t="shared" si="22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 ht="12.5">
      <c r="B137" s="195" t="str">
        <f t="shared" si="21"/>
        <v/>
      </c>
      <c r="C137" s="507">
        <f>IF(D93="","-",+C136+1)</f>
        <v>2046</v>
      </c>
      <c r="D137" s="374">
        <f>IF(F136+SUM(E$99:E136)=D$92,F136,D$92-SUM(E$99:E136))</f>
        <v>4587891.000944823</v>
      </c>
      <c r="E137" s="522">
        <f t="shared" si="23"/>
        <v>379508</v>
      </c>
      <c r="F137" s="523">
        <f t="shared" si="24"/>
        <v>4208383.000944823</v>
      </c>
      <c r="G137" s="523">
        <f t="shared" si="25"/>
        <v>4398137.000944823</v>
      </c>
      <c r="H137" s="526">
        <f t="shared" si="26"/>
        <v>850286.98834799789</v>
      </c>
      <c r="I137" s="577">
        <f t="shared" si="27"/>
        <v>850286.98834799789</v>
      </c>
      <c r="J137" s="514">
        <f t="shared" si="22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 ht="12.5">
      <c r="B138" s="195" t="str">
        <f t="shared" si="21"/>
        <v/>
      </c>
      <c r="C138" s="507">
        <f>IF(D93="","-",+C137+1)</f>
        <v>2047</v>
      </c>
      <c r="D138" s="374">
        <f>IF(F137+SUM(E$99:E137)=D$92,F137,D$92-SUM(E$99:E137))</f>
        <v>4208383.000944823</v>
      </c>
      <c r="E138" s="522">
        <f t="shared" si="23"/>
        <v>379508</v>
      </c>
      <c r="F138" s="523">
        <f t="shared" si="24"/>
        <v>3828875.000944823</v>
      </c>
      <c r="G138" s="523">
        <f t="shared" si="25"/>
        <v>4018629.000944823</v>
      </c>
      <c r="H138" s="526">
        <f t="shared" si="26"/>
        <v>809664.2446109131</v>
      </c>
      <c r="I138" s="577">
        <f t="shared" si="27"/>
        <v>809664.2446109131</v>
      </c>
      <c r="J138" s="514">
        <f t="shared" si="22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 ht="12.5">
      <c r="B139" s="195" t="str">
        <f t="shared" si="21"/>
        <v/>
      </c>
      <c r="C139" s="507">
        <f>IF(D93="","-",+C138+1)</f>
        <v>2048</v>
      </c>
      <c r="D139" s="374">
        <f>IF(F138+SUM(E$99:E138)=D$92,F138,D$92-SUM(E$99:E138))</f>
        <v>3828875.000944823</v>
      </c>
      <c r="E139" s="522">
        <f t="shared" si="23"/>
        <v>379508</v>
      </c>
      <c r="F139" s="523">
        <f t="shared" si="24"/>
        <v>3449367.000944823</v>
      </c>
      <c r="G139" s="523">
        <f t="shared" si="25"/>
        <v>3639121.000944823</v>
      </c>
      <c r="H139" s="526">
        <f t="shared" si="26"/>
        <v>769041.50087382831</v>
      </c>
      <c r="I139" s="577">
        <f t="shared" si="27"/>
        <v>769041.50087382831</v>
      </c>
      <c r="J139" s="514">
        <f t="shared" si="22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 ht="12.5">
      <c r="B140" s="195" t="str">
        <f t="shared" si="21"/>
        <v/>
      </c>
      <c r="C140" s="507">
        <f>IF(D93="","-",+C139+1)</f>
        <v>2049</v>
      </c>
      <c r="D140" s="374">
        <f>IF(F139+SUM(E$99:E139)=D$92,F139,D$92-SUM(E$99:E139))</f>
        <v>3449367.000944823</v>
      </c>
      <c r="E140" s="522">
        <f t="shared" si="23"/>
        <v>379508</v>
      </c>
      <c r="F140" s="523">
        <f t="shared" si="24"/>
        <v>3069859.000944823</v>
      </c>
      <c r="G140" s="523">
        <f t="shared" si="25"/>
        <v>3259613.000944823</v>
      </c>
      <c r="H140" s="526">
        <f t="shared" si="26"/>
        <v>728418.75713674363</v>
      </c>
      <c r="I140" s="577">
        <f t="shared" si="27"/>
        <v>728418.75713674363</v>
      </c>
      <c r="J140" s="514">
        <f t="shared" si="22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 ht="12.5">
      <c r="B141" s="195" t="str">
        <f t="shared" si="21"/>
        <v/>
      </c>
      <c r="C141" s="507">
        <f>IF(D93="","-",+C140+1)</f>
        <v>2050</v>
      </c>
      <c r="D141" s="374">
        <f>IF(F140+SUM(E$99:E140)=D$92,F140,D$92-SUM(E$99:E140))</f>
        <v>3069859.000944823</v>
      </c>
      <c r="E141" s="522">
        <f t="shared" si="23"/>
        <v>379508</v>
      </c>
      <c r="F141" s="523">
        <f t="shared" si="24"/>
        <v>2690351.000944823</v>
      </c>
      <c r="G141" s="523">
        <f t="shared" si="25"/>
        <v>2880105.000944823</v>
      </c>
      <c r="H141" s="526">
        <f t="shared" si="26"/>
        <v>687796.01339965896</v>
      </c>
      <c r="I141" s="577">
        <f t="shared" si="27"/>
        <v>687796.01339965896</v>
      </c>
      <c r="J141" s="514">
        <f t="shared" si="22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 ht="12.5">
      <c r="B142" s="195" t="str">
        <f t="shared" si="21"/>
        <v/>
      </c>
      <c r="C142" s="507">
        <f>IF(D93="","-",+C141+1)</f>
        <v>2051</v>
      </c>
      <c r="D142" s="374">
        <f>IF(F141+SUM(E$99:E141)=D$92,F141,D$92-SUM(E$99:E141))</f>
        <v>2690351.000944823</v>
      </c>
      <c r="E142" s="522">
        <f t="shared" si="23"/>
        <v>379508</v>
      </c>
      <c r="F142" s="523">
        <f t="shared" si="24"/>
        <v>2310843.000944823</v>
      </c>
      <c r="G142" s="523">
        <f t="shared" si="25"/>
        <v>2500597.000944823</v>
      </c>
      <c r="H142" s="526">
        <f t="shared" si="26"/>
        <v>647173.26966257417</v>
      </c>
      <c r="I142" s="577">
        <f t="shared" si="27"/>
        <v>647173.26966257417</v>
      </c>
      <c r="J142" s="514">
        <f t="shared" si="22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 ht="12.5">
      <c r="B143" s="195" t="str">
        <f t="shared" si="21"/>
        <v/>
      </c>
      <c r="C143" s="507">
        <f>IF(D93="","-",+C142+1)</f>
        <v>2052</v>
      </c>
      <c r="D143" s="374">
        <f>IF(F142+SUM(E$99:E142)=D$92,F142,D$92-SUM(E$99:E142))</f>
        <v>2310843.000944823</v>
      </c>
      <c r="E143" s="522">
        <f t="shared" si="23"/>
        <v>379508</v>
      </c>
      <c r="F143" s="523">
        <f t="shared" si="24"/>
        <v>1931335.000944823</v>
      </c>
      <c r="G143" s="523">
        <f t="shared" si="25"/>
        <v>2121089.000944823</v>
      </c>
      <c r="H143" s="526">
        <f t="shared" si="26"/>
        <v>606550.52592548938</v>
      </c>
      <c r="I143" s="577">
        <f t="shared" si="27"/>
        <v>606550.52592548938</v>
      </c>
      <c r="J143" s="514">
        <f t="shared" si="22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 ht="12.5">
      <c r="B144" s="195" t="str">
        <f t="shared" si="21"/>
        <v/>
      </c>
      <c r="C144" s="507">
        <f>IF(D93="","-",+C143+1)</f>
        <v>2053</v>
      </c>
      <c r="D144" s="374">
        <f>IF(F143+SUM(E$99:E143)=D$92,F143,D$92-SUM(E$99:E143))</f>
        <v>1931335.000944823</v>
      </c>
      <c r="E144" s="522">
        <f t="shared" si="23"/>
        <v>379508</v>
      </c>
      <c r="F144" s="523">
        <f t="shared" si="24"/>
        <v>1551827.000944823</v>
      </c>
      <c r="G144" s="523">
        <f t="shared" si="25"/>
        <v>1741581.000944823</v>
      </c>
      <c r="H144" s="526">
        <f t="shared" si="26"/>
        <v>565927.7821884047</v>
      </c>
      <c r="I144" s="577">
        <f t="shared" si="27"/>
        <v>565927.7821884047</v>
      </c>
      <c r="J144" s="514">
        <f t="shared" si="22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 ht="12.5">
      <c r="B145" s="195" t="str">
        <f t="shared" si="21"/>
        <v/>
      </c>
      <c r="C145" s="507">
        <f>IF(D93="","-",+C144+1)</f>
        <v>2054</v>
      </c>
      <c r="D145" s="374">
        <f>IF(F144+SUM(E$99:E144)=D$92,F144,D$92-SUM(E$99:E144))</f>
        <v>1551827.000944823</v>
      </c>
      <c r="E145" s="522">
        <f t="shared" si="23"/>
        <v>379508</v>
      </c>
      <c r="F145" s="523">
        <f t="shared" si="24"/>
        <v>1172319.000944823</v>
      </c>
      <c r="G145" s="523">
        <f t="shared" si="25"/>
        <v>1362073.000944823</v>
      </c>
      <c r="H145" s="526">
        <f t="shared" si="26"/>
        <v>525305.03845131991</v>
      </c>
      <c r="I145" s="577">
        <f t="shared" si="27"/>
        <v>525305.03845131991</v>
      </c>
      <c r="J145" s="514">
        <f t="shared" si="22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 ht="12.5">
      <c r="B146" s="195" t="str">
        <f t="shared" si="21"/>
        <v/>
      </c>
      <c r="C146" s="507">
        <f>IF(D93="","-",+C145+1)</f>
        <v>2055</v>
      </c>
      <c r="D146" s="374">
        <f>IF(F145+SUM(E$99:E145)=D$92,F145,D$92-SUM(E$99:E145))</f>
        <v>1172319.000944823</v>
      </c>
      <c r="E146" s="522">
        <f t="shared" si="23"/>
        <v>379508</v>
      </c>
      <c r="F146" s="523">
        <f t="shared" si="24"/>
        <v>792811.00094482303</v>
      </c>
      <c r="G146" s="523">
        <f t="shared" si="25"/>
        <v>982565.00094482303</v>
      </c>
      <c r="H146" s="526">
        <f t="shared" si="26"/>
        <v>484682.29471423524</v>
      </c>
      <c r="I146" s="577">
        <f t="shared" si="27"/>
        <v>484682.29471423524</v>
      </c>
      <c r="J146" s="514">
        <f t="shared" si="22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 ht="12.5">
      <c r="B147" s="195" t="str">
        <f t="shared" si="21"/>
        <v/>
      </c>
      <c r="C147" s="507">
        <f>IF(D93="","-",+C146+1)</f>
        <v>2056</v>
      </c>
      <c r="D147" s="374">
        <f>IF(F146+SUM(E$99:E146)=D$92,F146,D$92-SUM(E$99:E146))</f>
        <v>792811.00094482303</v>
      </c>
      <c r="E147" s="522">
        <f t="shared" si="23"/>
        <v>379508</v>
      </c>
      <c r="F147" s="523">
        <f t="shared" si="24"/>
        <v>413303.00094482303</v>
      </c>
      <c r="G147" s="523">
        <f t="shared" si="25"/>
        <v>603057.00094482303</v>
      </c>
      <c r="H147" s="526">
        <f t="shared" si="26"/>
        <v>444059.55097715044</v>
      </c>
      <c r="I147" s="577">
        <f t="shared" si="27"/>
        <v>444059.55097715044</v>
      </c>
      <c r="J147" s="514">
        <f t="shared" si="22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 ht="12.5">
      <c r="B148" s="195" t="str">
        <f t="shared" si="21"/>
        <v/>
      </c>
      <c r="C148" s="507">
        <f>IF(D93="","-",+C147+1)</f>
        <v>2057</v>
      </c>
      <c r="D148" s="374">
        <f>IF(F147+SUM(E$99:E147)=D$92,F147,D$92-SUM(E$99:E147))</f>
        <v>413303.00094482303</v>
      </c>
      <c r="E148" s="522">
        <f t="shared" si="23"/>
        <v>379508</v>
      </c>
      <c r="F148" s="523">
        <f t="shared" si="24"/>
        <v>33795.000944823027</v>
      </c>
      <c r="G148" s="523">
        <f t="shared" si="25"/>
        <v>223549.00094482303</v>
      </c>
      <c r="H148" s="526">
        <f t="shared" si="26"/>
        <v>403436.80724006571</v>
      </c>
      <c r="I148" s="577">
        <f t="shared" si="27"/>
        <v>403436.80724006571</v>
      </c>
      <c r="J148" s="514">
        <f t="shared" si="22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 ht="12.5">
      <c r="B149" s="195" t="str">
        <f t="shared" si="21"/>
        <v/>
      </c>
      <c r="C149" s="507">
        <f>IF(D93="","-",+C148+1)</f>
        <v>2058</v>
      </c>
      <c r="D149" s="374">
        <f>IF(F148+SUM(E$99:E148)=D$92,F148,D$92-SUM(E$99:E148))</f>
        <v>33795.000944823027</v>
      </c>
      <c r="E149" s="522">
        <f t="shared" si="23"/>
        <v>33795.000944823027</v>
      </c>
      <c r="F149" s="523">
        <f t="shared" si="24"/>
        <v>0</v>
      </c>
      <c r="G149" s="523">
        <f t="shared" si="25"/>
        <v>16897.500472411513</v>
      </c>
      <c r="H149" s="526">
        <f t="shared" si="26"/>
        <v>35603.718630584699</v>
      </c>
      <c r="I149" s="577">
        <f t="shared" si="27"/>
        <v>35603.718630584699</v>
      </c>
      <c r="J149" s="514">
        <f t="shared" si="22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 ht="12.5">
      <c r="B150" s="195" t="str">
        <f t="shared" si="21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23"/>
        <v>0</v>
      </c>
      <c r="F150" s="523">
        <f t="shared" si="24"/>
        <v>0</v>
      </c>
      <c r="G150" s="523">
        <f t="shared" si="25"/>
        <v>0</v>
      </c>
      <c r="H150" s="526">
        <f t="shared" si="26"/>
        <v>0</v>
      </c>
      <c r="I150" s="577">
        <f t="shared" si="27"/>
        <v>0</v>
      </c>
      <c r="J150" s="514">
        <f t="shared" si="22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 ht="12.5">
      <c r="B151" s="195" t="str">
        <f t="shared" si="21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23"/>
        <v>0</v>
      </c>
      <c r="F151" s="523">
        <f t="shared" si="24"/>
        <v>0</v>
      </c>
      <c r="G151" s="523">
        <f t="shared" si="25"/>
        <v>0</v>
      </c>
      <c r="H151" s="526">
        <f t="shared" si="26"/>
        <v>0</v>
      </c>
      <c r="I151" s="577">
        <f t="shared" si="27"/>
        <v>0</v>
      </c>
      <c r="J151" s="514">
        <f t="shared" si="22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 ht="12.5">
      <c r="B152" s="195" t="str">
        <f t="shared" si="21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23"/>
        <v>0</v>
      </c>
      <c r="F152" s="523">
        <f t="shared" si="24"/>
        <v>0</v>
      </c>
      <c r="G152" s="523">
        <f t="shared" si="25"/>
        <v>0</v>
      </c>
      <c r="H152" s="526">
        <f t="shared" si="26"/>
        <v>0</v>
      </c>
      <c r="I152" s="577">
        <f t="shared" si="27"/>
        <v>0</v>
      </c>
      <c r="J152" s="514">
        <f t="shared" si="22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 ht="12.5">
      <c r="B153" s="195" t="str">
        <f t="shared" si="21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23"/>
        <v>0</v>
      </c>
      <c r="F153" s="523">
        <f t="shared" si="24"/>
        <v>0</v>
      </c>
      <c r="G153" s="523">
        <f t="shared" si="25"/>
        <v>0</v>
      </c>
      <c r="H153" s="526">
        <f t="shared" si="26"/>
        <v>0</v>
      </c>
      <c r="I153" s="577">
        <f t="shared" si="27"/>
        <v>0</v>
      </c>
      <c r="J153" s="514">
        <f t="shared" si="22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" thickBot="1">
      <c r="B154" s="195" t="str">
        <f t="shared" si="21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23"/>
        <v>0</v>
      </c>
      <c r="F154" s="523">
        <f t="shared" si="24"/>
        <v>0</v>
      </c>
      <c r="G154" s="523">
        <f t="shared" si="25"/>
        <v>0</v>
      </c>
      <c r="H154" s="526">
        <f t="shared" si="26"/>
        <v>0</v>
      </c>
      <c r="I154" s="577">
        <f t="shared" si="27"/>
        <v>0</v>
      </c>
      <c r="J154" s="514">
        <f t="shared" si="22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 ht="12.5">
      <c r="C155" s="374" t="s">
        <v>78</v>
      </c>
      <c r="D155" s="375"/>
      <c r="E155" s="375">
        <f>SUM(E99:E154)</f>
        <v>16318844</v>
      </c>
      <c r="F155" s="375"/>
      <c r="G155" s="375"/>
      <c r="H155" s="375">
        <f>SUM(H99:H154)</f>
        <v>54612894.259602524</v>
      </c>
      <c r="I155" s="375">
        <f>SUM(I99:I154)</f>
        <v>54612894.259602524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view="pageBreakPreview" zoomScale="82" zoomScaleNormal="100" zoomScaleSheetLayoutView="82" workbookViewId="0">
      <selection activeCell="C5" sqref="C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812639.88121443952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812639.88121443952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666" t="s">
        <v>472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8402687.4800000004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200063.98761904764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 ht="12.5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 ht="12.5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 ht="12.5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>G24</f>
        <v>1068934.7345413081</v>
      </c>
      <c r="L24" s="519">
        <f t="shared" si="8"/>
        <v>0</v>
      </c>
      <c r="M24" s="518">
        <f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 ht="12.5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>G25</f>
        <v>1010847.9921071748</v>
      </c>
      <c r="L25" s="519">
        <f t="shared" si="8"/>
        <v>0</v>
      </c>
      <c r="M25" s="518">
        <f>H25</f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 ht="12.5">
      <c r="B26" s="195" t="str">
        <f t="shared" si="5"/>
        <v/>
      </c>
      <c r="C26" s="507">
        <f t="shared" si="6"/>
        <v>2018</v>
      </c>
      <c r="D26" s="515">
        <v>6484100.6080874037</v>
      </c>
      <c r="E26" s="520">
        <v>204943.59707317073</v>
      </c>
      <c r="F26" s="515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>G26</f>
        <v>1016010.9603176524</v>
      </c>
      <c r="L26" s="519">
        <f t="shared" si="8"/>
        <v>0</v>
      </c>
      <c r="M26" s="518">
        <f>H26</f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 ht="12.5">
      <c r="B27" s="195" t="str">
        <f t="shared" si="5"/>
        <v/>
      </c>
      <c r="C27" s="507">
        <f t="shared" si="6"/>
        <v>2019</v>
      </c>
      <c r="D27" s="515">
        <v>6279157.0110142333</v>
      </c>
      <c r="E27" s="520">
        <v>195411.33674418606</v>
      </c>
      <c r="F27" s="515">
        <v>6083745.6742700469</v>
      </c>
      <c r="G27" s="516">
        <v>810809.88193395641</v>
      </c>
      <c r="H27" s="510">
        <v>810809.88193395641</v>
      </c>
      <c r="I27" s="511">
        <f t="shared" si="7"/>
        <v>0</v>
      </c>
      <c r="J27" s="511"/>
      <c r="K27" s="518">
        <f>G27</f>
        <v>810809.88193395641</v>
      </c>
      <c r="L27" s="519">
        <f t="shared" ref="L27" si="11">IF(K27&lt;&gt;0,+G27-K27,0)</f>
        <v>0</v>
      </c>
      <c r="M27" s="518">
        <f>H27</f>
        <v>810809.88193395641</v>
      </c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5"/>
        <v>IU</v>
      </c>
      <c r="C28" s="507">
        <f t="shared" si="6"/>
        <v>2020</v>
      </c>
      <c r="D28" s="515">
        <v>6074213.413941063</v>
      </c>
      <c r="E28" s="520">
        <v>204943.59707317073</v>
      </c>
      <c r="F28" s="515">
        <v>5869269.8168678926</v>
      </c>
      <c r="G28" s="516">
        <v>963916.71671539079</v>
      </c>
      <c r="H28" s="510">
        <v>963916.71671539079</v>
      </c>
      <c r="I28" s="511">
        <f t="shared" si="7"/>
        <v>0</v>
      </c>
      <c r="J28" s="511"/>
      <c r="K28" s="518">
        <f>G28</f>
        <v>963916.71671539079</v>
      </c>
      <c r="L28" s="519">
        <f t="shared" ref="L28" si="12">IF(K28&lt;&gt;0,+G28-K28,0)</f>
        <v>0</v>
      </c>
      <c r="M28" s="518">
        <f>H28</f>
        <v>963916.71671539079</v>
      </c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5"/>
        <v>IU</v>
      </c>
      <c r="C29" s="507">
        <f t="shared" si="6"/>
        <v>2021</v>
      </c>
      <c r="D29" s="523">
        <f>IF(F28+SUM(E$17:E28)=D$10,F28,D$10-SUM(E$17:E28))</f>
        <v>5878802.0771968784</v>
      </c>
      <c r="E29" s="522">
        <f t="shared" ref="E29:E72" si="13">IF(+I$14&lt;F28,I$14,D29)</f>
        <v>200063.98761904764</v>
      </c>
      <c r="F29" s="523">
        <f t="shared" ref="F29:F72" si="14">+D29-E29</f>
        <v>5678738.0895778304</v>
      </c>
      <c r="G29" s="524">
        <f t="shared" ref="G29:G72" si="15">+I$12*((D29+F29)/2)+E29</f>
        <v>812639.88121443952</v>
      </c>
      <c r="H29" s="491">
        <f t="shared" ref="H29:H72" si="16">+I$13*((D29+F29)/2)+E29</f>
        <v>812639.88121443952</v>
      </c>
      <c r="I29" s="511">
        <f t="shared" si="7"/>
        <v>0</v>
      </c>
      <c r="J29" s="511"/>
      <c r="K29" s="525"/>
      <c r="L29" s="514">
        <f t="shared" si="0"/>
        <v>0</v>
      </c>
      <c r="M29" s="525"/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5"/>
        <v/>
      </c>
      <c r="C30" s="507">
        <f t="shared" si="6"/>
        <v>2022</v>
      </c>
      <c r="D30" s="523">
        <f>IF(F29+SUM(E$17:E29)=D$10,F29,D$10-SUM(E$17:E29))</f>
        <v>5678738.0895778304</v>
      </c>
      <c r="E30" s="522">
        <f t="shared" si="13"/>
        <v>200063.98761904764</v>
      </c>
      <c r="F30" s="523">
        <f t="shared" si="14"/>
        <v>5478674.1019587824</v>
      </c>
      <c r="G30" s="524">
        <f t="shared" si="15"/>
        <v>791432.1892274695</v>
      </c>
      <c r="H30" s="491">
        <f t="shared" si="16"/>
        <v>791432.1892274695</v>
      </c>
      <c r="I30" s="511">
        <f t="shared" si="7"/>
        <v>0</v>
      </c>
      <c r="J30" s="511"/>
      <c r="K30" s="525"/>
      <c r="L30" s="514">
        <f t="shared" si="0"/>
        <v>0</v>
      </c>
      <c r="M30" s="525"/>
      <c r="N30" s="514">
        <f t="shared" si="1"/>
        <v>0</v>
      </c>
      <c r="O30" s="514">
        <f t="shared" si="2"/>
        <v>0</v>
      </c>
      <c r="P30" s="272"/>
    </row>
    <row r="31" spans="2:16" ht="12.5">
      <c r="B31" s="195"/>
      <c r="C31" s="507">
        <f t="shared" si="6"/>
        <v>2023</v>
      </c>
      <c r="D31" s="523">
        <f>IF(F30+SUM(E$17:E30)=D$10,F30,D$10-SUM(E$17:E30))</f>
        <v>5478674.1019587824</v>
      </c>
      <c r="E31" s="522">
        <f t="shared" si="13"/>
        <v>200063.98761904764</v>
      </c>
      <c r="F31" s="523">
        <f t="shared" si="14"/>
        <v>5278610.1143397344</v>
      </c>
      <c r="G31" s="524">
        <f t="shared" si="15"/>
        <v>770224.49724049959</v>
      </c>
      <c r="H31" s="491">
        <f t="shared" si="16"/>
        <v>770224.49724049959</v>
      </c>
      <c r="I31" s="511">
        <f t="shared" si="7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 ht="12.5">
      <c r="B32" s="582" t="str">
        <f t="shared" si="5"/>
        <v/>
      </c>
      <c r="C32" s="507">
        <f t="shared" si="6"/>
        <v>2024</v>
      </c>
      <c r="D32" s="523">
        <f>IF(F31+SUM(E$17:E31)=D$10,F31,D$10-SUM(E$17:E31))</f>
        <v>5278610.1143397344</v>
      </c>
      <c r="E32" s="522">
        <f t="shared" si="13"/>
        <v>200063.98761904764</v>
      </c>
      <c r="F32" s="523">
        <f t="shared" si="14"/>
        <v>5078546.1267206864</v>
      </c>
      <c r="G32" s="524">
        <f t="shared" si="15"/>
        <v>749016.80525352957</v>
      </c>
      <c r="H32" s="491">
        <f t="shared" si="16"/>
        <v>749016.80525352957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 ht="12.5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5078546.1267206864</v>
      </c>
      <c r="E33" s="522">
        <f t="shared" si="13"/>
        <v>200063.98761904764</v>
      </c>
      <c r="F33" s="523">
        <f t="shared" si="14"/>
        <v>4878482.1391016385</v>
      </c>
      <c r="G33" s="524">
        <f t="shared" si="15"/>
        <v>727809.11326655967</v>
      </c>
      <c r="H33" s="491">
        <f t="shared" si="16"/>
        <v>727809.11326655967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4878482.1391016385</v>
      </c>
      <c r="E34" s="522">
        <f t="shared" si="13"/>
        <v>200063.98761904764</v>
      </c>
      <c r="F34" s="523">
        <f t="shared" si="14"/>
        <v>4678418.1514825905</v>
      </c>
      <c r="G34" s="524">
        <f t="shared" si="15"/>
        <v>706601.42127958965</v>
      </c>
      <c r="H34" s="491">
        <f t="shared" si="16"/>
        <v>706601.42127958965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4678418.1514825905</v>
      </c>
      <c r="E35" s="522">
        <f t="shared" si="13"/>
        <v>200063.98761904764</v>
      </c>
      <c r="F35" s="523">
        <f t="shared" si="14"/>
        <v>4478354.1638635425</v>
      </c>
      <c r="G35" s="524">
        <f t="shared" si="15"/>
        <v>685393.72929261974</v>
      </c>
      <c r="H35" s="491">
        <f t="shared" si="16"/>
        <v>685393.72929261974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4478354.1638635425</v>
      </c>
      <c r="E36" s="522">
        <f t="shared" si="13"/>
        <v>200063.98761904764</v>
      </c>
      <c r="F36" s="523">
        <f t="shared" si="14"/>
        <v>4278290.1762444945</v>
      </c>
      <c r="G36" s="524">
        <f t="shared" si="15"/>
        <v>664186.03730564972</v>
      </c>
      <c r="H36" s="491">
        <f t="shared" si="16"/>
        <v>664186.03730564972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4278290.1762444945</v>
      </c>
      <c r="E37" s="522">
        <f t="shared" si="13"/>
        <v>200063.98761904764</v>
      </c>
      <c r="F37" s="523">
        <f t="shared" si="14"/>
        <v>4078226.188625447</v>
      </c>
      <c r="G37" s="524">
        <f t="shared" si="15"/>
        <v>642978.3453186797</v>
      </c>
      <c r="H37" s="491">
        <f t="shared" si="16"/>
        <v>642978.3453186797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4078226.188625447</v>
      </c>
      <c r="E38" s="522">
        <f t="shared" si="13"/>
        <v>200063.98761904764</v>
      </c>
      <c r="F38" s="523">
        <f t="shared" si="14"/>
        <v>3878162.2010063995</v>
      </c>
      <c r="G38" s="524">
        <f t="shared" si="15"/>
        <v>621770.65333170991</v>
      </c>
      <c r="H38" s="491">
        <f t="shared" si="16"/>
        <v>621770.65333170991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3878162.2010063995</v>
      </c>
      <c r="E39" s="522">
        <f t="shared" si="13"/>
        <v>200063.98761904764</v>
      </c>
      <c r="F39" s="523">
        <f t="shared" si="14"/>
        <v>3678098.2133873519</v>
      </c>
      <c r="G39" s="524">
        <f t="shared" si="15"/>
        <v>600562.96134473989</v>
      </c>
      <c r="H39" s="491">
        <f t="shared" si="16"/>
        <v>600562.96134473989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3678098.2133873519</v>
      </c>
      <c r="E40" s="522">
        <f t="shared" si="13"/>
        <v>200063.98761904764</v>
      </c>
      <c r="F40" s="523">
        <f t="shared" si="14"/>
        <v>3478034.2257683044</v>
      </c>
      <c r="G40" s="524">
        <f t="shared" si="15"/>
        <v>579355.2693577701</v>
      </c>
      <c r="H40" s="491">
        <f t="shared" si="16"/>
        <v>579355.2693577701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3478034.2257683044</v>
      </c>
      <c r="E41" s="522">
        <f t="shared" si="13"/>
        <v>200063.98761904764</v>
      </c>
      <c r="F41" s="523">
        <f t="shared" si="14"/>
        <v>3277970.2381492569</v>
      </c>
      <c r="G41" s="524">
        <f t="shared" si="15"/>
        <v>558147.57737080008</v>
      </c>
      <c r="H41" s="491">
        <f t="shared" si="16"/>
        <v>558147.57737080008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3277970.2381492569</v>
      </c>
      <c r="E42" s="522">
        <f t="shared" si="13"/>
        <v>200063.98761904764</v>
      </c>
      <c r="F42" s="523">
        <f t="shared" si="14"/>
        <v>3077906.2505302094</v>
      </c>
      <c r="G42" s="524">
        <f t="shared" si="15"/>
        <v>536939.88538383029</v>
      </c>
      <c r="H42" s="491">
        <f t="shared" si="16"/>
        <v>536939.88538383029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3077906.2505302094</v>
      </c>
      <c r="E43" s="522">
        <f t="shared" si="13"/>
        <v>200063.98761904764</v>
      </c>
      <c r="F43" s="523">
        <f t="shared" si="14"/>
        <v>2877842.2629111619</v>
      </c>
      <c r="G43" s="524">
        <f t="shared" si="15"/>
        <v>515732.19339686033</v>
      </c>
      <c r="H43" s="491">
        <f t="shared" si="16"/>
        <v>515732.19339686033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2877842.2629111619</v>
      </c>
      <c r="E44" s="522">
        <f t="shared" si="13"/>
        <v>200063.98761904764</v>
      </c>
      <c r="F44" s="523">
        <f t="shared" si="14"/>
        <v>2677778.2752921144</v>
      </c>
      <c r="G44" s="524">
        <f t="shared" si="15"/>
        <v>494524.50140989048</v>
      </c>
      <c r="H44" s="491">
        <f t="shared" si="16"/>
        <v>494524.50140989048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2677778.2752921144</v>
      </c>
      <c r="E45" s="522">
        <f t="shared" si="13"/>
        <v>200063.98761904764</v>
      </c>
      <c r="F45" s="523">
        <f t="shared" si="14"/>
        <v>2477714.2876730668</v>
      </c>
      <c r="G45" s="524">
        <f t="shared" si="15"/>
        <v>473316.80942292052</v>
      </c>
      <c r="H45" s="491">
        <f t="shared" si="16"/>
        <v>473316.80942292052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2477714.2876730668</v>
      </c>
      <c r="E46" s="522">
        <f t="shared" si="13"/>
        <v>200063.98761904764</v>
      </c>
      <c r="F46" s="523">
        <f t="shared" si="14"/>
        <v>2277650.3000540193</v>
      </c>
      <c r="G46" s="524">
        <f t="shared" si="15"/>
        <v>452109.11743595067</v>
      </c>
      <c r="H46" s="491">
        <f t="shared" si="16"/>
        <v>452109.11743595067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2277650.3000540193</v>
      </c>
      <c r="E47" s="522">
        <f t="shared" si="13"/>
        <v>200063.98761904764</v>
      </c>
      <c r="F47" s="523">
        <f t="shared" si="14"/>
        <v>2077586.3124349718</v>
      </c>
      <c r="G47" s="524">
        <f t="shared" si="15"/>
        <v>430901.42544898065</v>
      </c>
      <c r="H47" s="491">
        <f t="shared" si="16"/>
        <v>430901.42544898065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2077586.3124349718</v>
      </c>
      <c r="E48" s="522">
        <f t="shared" si="13"/>
        <v>200063.98761904764</v>
      </c>
      <c r="F48" s="523">
        <f t="shared" si="14"/>
        <v>1877522.3248159243</v>
      </c>
      <c r="G48" s="524">
        <f t="shared" si="15"/>
        <v>409693.73346201074</v>
      </c>
      <c r="H48" s="491">
        <f t="shared" si="16"/>
        <v>409693.73346201074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 ht="12.5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1877522.3248159243</v>
      </c>
      <c r="E49" s="522">
        <f t="shared" si="13"/>
        <v>200063.98761904764</v>
      </c>
      <c r="F49" s="523">
        <f t="shared" si="14"/>
        <v>1677458.3371968768</v>
      </c>
      <c r="G49" s="524">
        <f t="shared" si="15"/>
        <v>388486.04147504084</v>
      </c>
      <c r="H49" s="491">
        <f t="shared" si="16"/>
        <v>388486.04147504084</v>
      </c>
      <c r="I49" s="511">
        <f t="shared" si="7"/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1677458.3371968768</v>
      </c>
      <c r="E50" s="522">
        <f t="shared" si="13"/>
        <v>200063.98761904764</v>
      </c>
      <c r="F50" s="523">
        <f t="shared" si="14"/>
        <v>1477394.3495778292</v>
      </c>
      <c r="G50" s="524">
        <f t="shared" si="15"/>
        <v>367278.34948807093</v>
      </c>
      <c r="H50" s="491">
        <f t="shared" si="16"/>
        <v>367278.34948807093</v>
      </c>
      <c r="I50" s="511">
        <f t="shared" si="7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1477394.3495778292</v>
      </c>
      <c r="E51" s="522">
        <f t="shared" si="13"/>
        <v>200063.98761904764</v>
      </c>
      <c r="F51" s="523">
        <f t="shared" si="14"/>
        <v>1277330.3619587817</v>
      </c>
      <c r="G51" s="524">
        <f t="shared" si="15"/>
        <v>346070.65750110103</v>
      </c>
      <c r="H51" s="491">
        <f t="shared" si="16"/>
        <v>346070.65750110103</v>
      </c>
      <c r="I51" s="511">
        <f t="shared" si="7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1277330.3619587817</v>
      </c>
      <c r="E52" s="522">
        <f t="shared" si="13"/>
        <v>200063.98761904764</v>
      </c>
      <c r="F52" s="523">
        <f t="shared" si="14"/>
        <v>1077266.3743397342</v>
      </c>
      <c r="G52" s="524">
        <f t="shared" si="15"/>
        <v>324862.96551413112</v>
      </c>
      <c r="H52" s="491">
        <f t="shared" si="16"/>
        <v>324862.96551413112</v>
      </c>
      <c r="I52" s="511">
        <f t="shared" si="7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1077266.3743397342</v>
      </c>
      <c r="E53" s="522">
        <f t="shared" si="13"/>
        <v>200063.98761904764</v>
      </c>
      <c r="F53" s="523">
        <f t="shared" si="14"/>
        <v>877202.38672068657</v>
      </c>
      <c r="G53" s="524">
        <f t="shared" si="15"/>
        <v>303655.27352716122</v>
      </c>
      <c r="H53" s="491">
        <f t="shared" si="16"/>
        <v>303655.27352716122</v>
      </c>
      <c r="I53" s="511">
        <f t="shared" si="7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877202.38672068657</v>
      </c>
      <c r="E54" s="522">
        <f t="shared" si="13"/>
        <v>200063.98761904764</v>
      </c>
      <c r="F54" s="523">
        <f t="shared" si="14"/>
        <v>677138.39910163893</v>
      </c>
      <c r="G54" s="524">
        <f t="shared" si="15"/>
        <v>282447.58154019131</v>
      </c>
      <c r="H54" s="491">
        <f t="shared" si="16"/>
        <v>282447.58154019131</v>
      </c>
      <c r="I54" s="511">
        <f t="shared" si="7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677138.39910163893</v>
      </c>
      <c r="E55" s="522">
        <f t="shared" si="13"/>
        <v>200063.98761904764</v>
      </c>
      <c r="F55" s="523">
        <f t="shared" si="14"/>
        <v>477074.4114825913</v>
      </c>
      <c r="G55" s="524">
        <f t="shared" si="15"/>
        <v>261239.88955322138</v>
      </c>
      <c r="H55" s="491">
        <f t="shared" si="16"/>
        <v>261239.88955322138</v>
      </c>
      <c r="I55" s="511">
        <f t="shared" si="7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>IU</v>
      </c>
      <c r="C56" s="507">
        <f t="shared" si="6"/>
        <v>2048</v>
      </c>
      <c r="D56" s="523">
        <f>IF(F55+SUM(E$17:E55)=D$10,F55,D$10-SUM(E$17:E55))</f>
        <v>477074.41148258653</v>
      </c>
      <c r="E56" s="522">
        <f t="shared" si="13"/>
        <v>200063.98761904764</v>
      </c>
      <c r="F56" s="523">
        <f t="shared" si="14"/>
        <v>277010.42386353889</v>
      </c>
      <c r="G56" s="524">
        <f t="shared" si="15"/>
        <v>240032.19756625095</v>
      </c>
      <c r="H56" s="491">
        <f t="shared" si="16"/>
        <v>240032.19756625095</v>
      </c>
      <c r="I56" s="511">
        <f t="shared" si="7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277010.42386353889</v>
      </c>
      <c r="E57" s="522">
        <f t="shared" si="13"/>
        <v>200063.98761904764</v>
      </c>
      <c r="F57" s="523">
        <f t="shared" si="14"/>
        <v>76946.436244491255</v>
      </c>
      <c r="G57" s="524">
        <f t="shared" si="15"/>
        <v>218824.50557928102</v>
      </c>
      <c r="H57" s="491">
        <f t="shared" si="16"/>
        <v>218824.50557928102</v>
      </c>
      <c r="I57" s="511">
        <f t="shared" si="7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76946.436244491255</v>
      </c>
      <c r="E58" s="522">
        <f t="shared" si="13"/>
        <v>76946.436244491255</v>
      </c>
      <c r="F58" s="523">
        <f t="shared" si="14"/>
        <v>0</v>
      </c>
      <c r="G58" s="524">
        <f t="shared" si="15"/>
        <v>81024.772227865469</v>
      </c>
      <c r="H58" s="491">
        <f t="shared" si="16"/>
        <v>81024.772227865469</v>
      </c>
      <c r="I58" s="511">
        <f t="shared" si="7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13"/>
        <v>0</v>
      </c>
      <c r="F59" s="523">
        <f t="shared" si="14"/>
        <v>0</v>
      </c>
      <c r="G59" s="524">
        <f t="shared" si="15"/>
        <v>0</v>
      </c>
      <c r="H59" s="491">
        <f t="shared" si="16"/>
        <v>0</v>
      </c>
      <c r="I59" s="511">
        <f t="shared" si="7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5"/>
        <v>0</v>
      </c>
      <c r="H60" s="491">
        <f t="shared" si="16"/>
        <v>0</v>
      </c>
      <c r="I60" s="511">
        <f t="shared" si="7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6">
        <f t="shared" si="15"/>
        <v>0</v>
      </c>
      <c r="H61" s="491">
        <f t="shared" si="16"/>
        <v>0</v>
      </c>
      <c r="I61" s="511">
        <f t="shared" si="7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6">
        <f t="shared" si="15"/>
        <v>0</v>
      </c>
      <c r="H62" s="491">
        <f t="shared" si="16"/>
        <v>0</v>
      </c>
      <c r="I62" s="511">
        <f t="shared" si="7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6">
        <f t="shared" si="15"/>
        <v>0</v>
      </c>
      <c r="H63" s="491">
        <f t="shared" si="16"/>
        <v>0</v>
      </c>
      <c r="I63" s="511">
        <f t="shared" si="7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6">
        <f t="shared" si="15"/>
        <v>0</v>
      </c>
      <c r="H64" s="491">
        <f t="shared" si="16"/>
        <v>0</v>
      </c>
      <c r="I64" s="511">
        <f t="shared" si="7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6">
        <f t="shared" si="15"/>
        <v>0</v>
      </c>
      <c r="H65" s="491">
        <f t="shared" si="16"/>
        <v>0</v>
      </c>
      <c r="I65" s="511">
        <f t="shared" si="7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6">
        <f t="shared" si="15"/>
        <v>0</v>
      </c>
      <c r="H66" s="491">
        <f t="shared" si="16"/>
        <v>0</v>
      </c>
      <c r="I66" s="511">
        <f t="shared" si="7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6">
        <f t="shared" si="15"/>
        <v>0</v>
      </c>
      <c r="H67" s="491">
        <f t="shared" si="16"/>
        <v>0</v>
      </c>
      <c r="I67" s="511">
        <f t="shared" si="7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6">
        <f t="shared" si="15"/>
        <v>0</v>
      </c>
      <c r="H68" s="491">
        <f t="shared" si="16"/>
        <v>0</v>
      </c>
      <c r="I68" s="511">
        <f t="shared" si="7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6">
        <f t="shared" si="15"/>
        <v>0</v>
      </c>
      <c r="H69" s="491">
        <f t="shared" si="16"/>
        <v>0</v>
      </c>
      <c r="I69" s="511">
        <f t="shared" si="7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6">
        <f t="shared" si="15"/>
        <v>0</v>
      </c>
      <c r="H70" s="491">
        <f t="shared" si="16"/>
        <v>0</v>
      </c>
      <c r="I70" s="511">
        <f t="shared" si="7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6">
        <f t="shared" si="15"/>
        <v>0</v>
      </c>
      <c r="H71" s="491">
        <f t="shared" si="16"/>
        <v>0</v>
      </c>
      <c r="I71" s="511">
        <f t="shared" si="7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13"/>
        <v>0</v>
      </c>
      <c r="F72" s="528">
        <f t="shared" si="14"/>
        <v>0</v>
      </c>
      <c r="G72" s="530">
        <f t="shared" si="15"/>
        <v>0</v>
      </c>
      <c r="H72" s="471">
        <f t="shared" si="16"/>
        <v>0</v>
      </c>
      <c r="I72" s="531">
        <f t="shared" si="7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8402687.4800000004</v>
      </c>
      <c r="F73" s="375"/>
      <c r="G73" s="375">
        <f>SUM(G17:G72)</f>
        <v>29547143.567760527</v>
      </c>
      <c r="H73" s="375">
        <f>SUM(H17:H72)</f>
        <v>29547143.567760527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810809.88193395641</v>
      </c>
      <c r="N87" s="546">
        <f>IF(J92&lt;D11,0,VLOOKUP(J92,C17:O72,11))</f>
        <v>810809.88193395641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869925.51728731813</v>
      </c>
      <c r="N88" s="550">
        <f>IF(J92&lt;D11,0,VLOOKUP(J92,C99:P154,7))</f>
        <v>869925.51728731813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59115.635353361722</v>
      </c>
      <c r="N89" s="555">
        <f>+N88-N87</f>
        <v>59115.635353361722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195411.33674418606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20">+I99-H99</f>
        <v>0</v>
      </c>
      <c r="K99" s="514"/>
      <c r="L99" s="512">
        <f t="shared" ref="L99:L104" si="21">H99</f>
        <v>796120</v>
      </c>
      <c r="M99" s="513">
        <f t="shared" ref="M99:M130" si="22">IF(L99&lt;&gt;0,+H99-L99,0)</f>
        <v>0</v>
      </c>
      <c r="N99" s="512">
        <f t="shared" ref="N99:N104" si="23">I99</f>
        <v>796120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20"/>
        <v>0</v>
      </c>
      <c r="K100" s="514"/>
      <c r="L100" s="518">
        <f t="shared" si="21"/>
        <v>1541731.3961161568</v>
      </c>
      <c r="M100" s="519">
        <f t="shared" si="22"/>
        <v>0</v>
      </c>
      <c r="N100" s="518">
        <f t="shared" si="23"/>
        <v>1541731.3961161568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20"/>
        <v>0</v>
      </c>
      <c r="K101" s="514"/>
      <c r="L101" s="518">
        <f t="shared" si="21"/>
        <v>1387315.6975317788</v>
      </c>
      <c r="M101" s="519">
        <f t="shared" si="22"/>
        <v>0</v>
      </c>
      <c r="N101" s="518">
        <f t="shared" si="23"/>
        <v>1387315.6975317788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20"/>
        <v>0</v>
      </c>
      <c r="K102" s="514"/>
      <c r="L102" s="518">
        <f t="shared" si="21"/>
        <v>1332406.4149067886</v>
      </c>
      <c r="M102" s="519">
        <f t="shared" si="22"/>
        <v>0</v>
      </c>
      <c r="N102" s="518">
        <f t="shared" si="23"/>
        <v>1332406.4149067886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21"/>
        <v>1214060.1321062704</v>
      </c>
      <c r="M103" s="519">
        <f t="shared" ref="M103:M108" si="27">IF(L103&lt;&gt;0,+H103-L103,0)</f>
        <v>0</v>
      </c>
      <c r="N103" s="518">
        <f t="shared" si="23"/>
        <v>1214060.1321062704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21"/>
        <v>1191601.6940490135</v>
      </c>
      <c r="M104" s="519">
        <f t="shared" si="27"/>
        <v>0</v>
      </c>
      <c r="N104" s="518">
        <f t="shared" si="23"/>
        <v>1191601.6940490135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20"/>
        <v>0</v>
      </c>
      <c r="K105" s="514"/>
      <c r="L105" s="518">
        <f>H105</f>
        <v>1134932.5435262297</v>
      </c>
      <c r="M105" s="519">
        <f t="shared" si="27"/>
        <v>0</v>
      </c>
      <c r="N105" s="518">
        <f>I105</f>
        <v>1134932.5435262297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20"/>
        <v>0</v>
      </c>
      <c r="K106" s="514"/>
      <c r="L106" s="518">
        <f>H106</f>
        <v>1070988.2339652905</v>
      </c>
      <c r="M106" s="519">
        <f t="shared" si="27"/>
        <v>0</v>
      </c>
      <c r="N106" s="518">
        <f>I106</f>
        <v>1070988.2339652905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20"/>
        <v>0</v>
      </c>
      <c r="K107" s="514"/>
      <c r="L107" s="518">
        <f>H107</f>
        <v>1013835.8551552552</v>
      </c>
      <c r="M107" s="519">
        <f t="shared" si="27"/>
        <v>0</v>
      </c>
      <c r="N107" s="518">
        <f>I107</f>
        <v>1013835.8551552552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20"/>
        <v>0</v>
      </c>
      <c r="K108" s="514"/>
      <c r="L108" s="518">
        <f>H108</f>
        <v>886411.49004878511</v>
      </c>
      <c r="M108" s="519">
        <f t="shared" si="27"/>
        <v>0</v>
      </c>
      <c r="N108" s="518">
        <f>I108</f>
        <v>886411.49004878511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374">
        <f>IF(F108+SUM(E$99:E108)=D$92,F108,D$92-SUM(E$99:E108))</f>
        <v>6399188.6328493077</v>
      </c>
      <c r="E109" s="522">
        <f>IF(+J96&lt;F108,J96,D109)</f>
        <v>195411.33674418606</v>
      </c>
      <c r="F109" s="523">
        <f t="shared" ref="F109:F130" si="30">+D109-E109</f>
        <v>6203777.2961051213</v>
      </c>
      <c r="G109" s="523">
        <f t="shared" ref="G109:G130" si="31">+(F109+D109)/2</f>
        <v>6301482.964477215</v>
      </c>
      <c r="H109" s="526">
        <f>+J$94*G109+E109</f>
        <v>869925.51728731813</v>
      </c>
      <c r="I109" s="577">
        <f>+J$95*G109+E109</f>
        <v>869925.51728731813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6203777.2961051213</v>
      </c>
      <c r="E110" s="522">
        <f>IF(+J96&lt;F109,J96,D110)</f>
        <v>195411.33674418606</v>
      </c>
      <c r="F110" s="523">
        <f t="shared" si="30"/>
        <v>6008365.9593609348</v>
      </c>
      <c r="G110" s="523">
        <f t="shared" si="31"/>
        <v>6106071.6277330276</v>
      </c>
      <c r="H110" s="526">
        <f>+J$94*G110+E110</f>
        <v>849008.58100170549</v>
      </c>
      <c r="I110" s="577">
        <f>+J$95*G110+E110</f>
        <v>849008.58100170549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6008365.9593609348</v>
      </c>
      <c r="E111" s="522">
        <f>IF(+J96&lt;F110,J96,D111)</f>
        <v>195411.33674418606</v>
      </c>
      <c r="F111" s="523">
        <f t="shared" si="30"/>
        <v>5812954.6226167483</v>
      </c>
      <c r="G111" s="523">
        <f t="shared" si="31"/>
        <v>5910660.290988842</v>
      </c>
      <c r="H111" s="526">
        <f>+J$94*G111+E111</f>
        <v>828091.64471609308</v>
      </c>
      <c r="I111" s="577">
        <f>+J$95*G111+E111</f>
        <v>828091.64471609308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/>
      <c r="C112" s="507">
        <f>IF(D93="","-",+C111+1)</f>
        <v>2022</v>
      </c>
      <c r="D112" s="374">
        <f>IF(F111+SUM(E$99:E111)=D$92,F111,D$92-SUM(E$99:E111))</f>
        <v>5812954.6226167483</v>
      </c>
      <c r="E112" s="522">
        <f>IF(+J96&lt;F111,J96,D112)</f>
        <v>195411.33674418606</v>
      </c>
      <c r="F112" s="523">
        <f t="shared" si="30"/>
        <v>5617543.2858725619</v>
      </c>
      <c r="G112" s="523">
        <f t="shared" si="31"/>
        <v>5715248.9542446546</v>
      </c>
      <c r="H112" s="526">
        <f>+J$94*G112+E112</f>
        <v>807174.70843048021</v>
      </c>
      <c r="I112" s="577">
        <f>+J$95*G112+E112</f>
        <v>807174.70843048021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5617543.2858725619</v>
      </c>
      <c r="E113" s="522">
        <f>IF(+J96&lt;F112,J96,D113)</f>
        <v>195411.33674418606</v>
      </c>
      <c r="F113" s="523">
        <f t="shared" si="30"/>
        <v>5422131.9491283754</v>
      </c>
      <c r="G113" s="523">
        <f t="shared" si="31"/>
        <v>5519837.6175004691</v>
      </c>
      <c r="H113" s="526">
        <f t="shared" ref="H113:H154" si="32">+J$94*G113+E113</f>
        <v>786257.77214486781</v>
      </c>
      <c r="I113" s="577">
        <f t="shared" ref="I113:I154" si="33">+J$95*G113+E113</f>
        <v>786257.77214486781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5422131.94912838</v>
      </c>
      <c r="E114" s="522">
        <f>IF(+J96&lt;F113,J96,D114)</f>
        <v>195411.33674418606</v>
      </c>
      <c r="F114" s="523">
        <f t="shared" si="30"/>
        <v>5226720.6123841936</v>
      </c>
      <c r="G114" s="523">
        <f t="shared" si="31"/>
        <v>5324426.2807562873</v>
      </c>
      <c r="H114" s="526">
        <f t="shared" si="32"/>
        <v>765340.83585925587</v>
      </c>
      <c r="I114" s="577">
        <f t="shared" si="33"/>
        <v>765340.83585925587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5226720.6123841936</v>
      </c>
      <c r="E115" s="522">
        <f>IF(+J96&lt;F114,J96,D115)</f>
        <v>195411.33674418606</v>
      </c>
      <c r="F115" s="523">
        <f t="shared" si="30"/>
        <v>5031309.2756400071</v>
      </c>
      <c r="G115" s="523">
        <f t="shared" si="31"/>
        <v>5129014.9440120999</v>
      </c>
      <c r="H115" s="526">
        <f t="shared" si="32"/>
        <v>744423.89957364299</v>
      </c>
      <c r="I115" s="577">
        <f t="shared" si="33"/>
        <v>744423.89957364299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5031309.2756400071</v>
      </c>
      <c r="E116" s="522">
        <f>IF(+J96&lt;F115,J96,D116)</f>
        <v>195411.33674418606</v>
      </c>
      <c r="F116" s="523">
        <f t="shared" si="30"/>
        <v>4835897.9388958206</v>
      </c>
      <c r="G116" s="523">
        <f t="shared" si="31"/>
        <v>4933603.6072679143</v>
      </c>
      <c r="H116" s="526">
        <f t="shared" si="32"/>
        <v>723506.96328803059</v>
      </c>
      <c r="I116" s="577">
        <f t="shared" si="33"/>
        <v>723506.96328803059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4835897.9388958206</v>
      </c>
      <c r="E117" s="522">
        <f>IF(+J96&lt;F116,J96,D117)</f>
        <v>195411.33674418606</v>
      </c>
      <c r="F117" s="523">
        <f t="shared" si="30"/>
        <v>4640486.6021516342</v>
      </c>
      <c r="G117" s="523">
        <f t="shared" si="31"/>
        <v>4738192.2705237269</v>
      </c>
      <c r="H117" s="526">
        <f t="shared" si="32"/>
        <v>702590.02700241795</v>
      </c>
      <c r="I117" s="577">
        <f t="shared" si="33"/>
        <v>702590.02700241795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4640486.6021516342</v>
      </c>
      <c r="E118" s="522">
        <f>IF(+J96&lt;F117,J96,D118)</f>
        <v>195411.33674418606</v>
      </c>
      <c r="F118" s="523">
        <f t="shared" si="30"/>
        <v>4445075.2654074477</v>
      </c>
      <c r="G118" s="523">
        <f t="shared" si="31"/>
        <v>4542780.9337795414</v>
      </c>
      <c r="H118" s="526">
        <f t="shared" si="32"/>
        <v>681673.09071680543</v>
      </c>
      <c r="I118" s="577">
        <f t="shared" si="33"/>
        <v>681673.09071680543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4445075.2654074477</v>
      </c>
      <c r="E119" s="522">
        <f>IF(+J96&lt;F118,J96,D119)</f>
        <v>195411.33674418606</v>
      </c>
      <c r="F119" s="523">
        <f t="shared" si="30"/>
        <v>4249663.9286632612</v>
      </c>
      <c r="G119" s="523">
        <f t="shared" si="31"/>
        <v>4347369.597035354</v>
      </c>
      <c r="H119" s="526">
        <f t="shared" si="32"/>
        <v>660756.15443119279</v>
      </c>
      <c r="I119" s="577">
        <f t="shared" si="33"/>
        <v>660756.15443119279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4249663.9286632612</v>
      </c>
      <c r="E120" s="522">
        <f>IF(+J96&lt;F119,J96,D120)</f>
        <v>195411.33674418606</v>
      </c>
      <c r="F120" s="523">
        <f t="shared" si="30"/>
        <v>4054252.5919190752</v>
      </c>
      <c r="G120" s="523">
        <f t="shared" si="31"/>
        <v>4151958.2602911685</v>
      </c>
      <c r="H120" s="526">
        <f t="shared" si="32"/>
        <v>639839.21814558026</v>
      </c>
      <c r="I120" s="577">
        <f t="shared" si="33"/>
        <v>639839.21814558026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4054252.5919190752</v>
      </c>
      <c r="E121" s="522">
        <f>IF(+J96&lt;F120,J96,D121)</f>
        <v>195411.33674418606</v>
      </c>
      <c r="F121" s="523">
        <f t="shared" si="30"/>
        <v>3858841.2551748892</v>
      </c>
      <c r="G121" s="523">
        <f t="shared" si="31"/>
        <v>3956546.923546982</v>
      </c>
      <c r="H121" s="526">
        <f t="shared" si="32"/>
        <v>618922.28185996774</v>
      </c>
      <c r="I121" s="577">
        <f t="shared" si="33"/>
        <v>618922.28185996774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3858841.2551748892</v>
      </c>
      <c r="E122" s="522">
        <f>IF(+J96&lt;F121,J96,D122)</f>
        <v>195411.33674418606</v>
      </c>
      <c r="F122" s="523">
        <f t="shared" si="30"/>
        <v>3663429.9184307032</v>
      </c>
      <c r="G122" s="523">
        <f t="shared" si="31"/>
        <v>3761135.5868027965</v>
      </c>
      <c r="H122" s="526">
        <f t="shared" si="32"/>
        <v>598005.34557435522</v>
      </c>
      <c r="I122" s="577">
        <f t="shared" si="33"/>
        <v>598005.34557435522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3663429.9184307032</v>
      </c>
      <c r="E123" s="522">
        <f>IF(+J96&lt;F122,J96,D123)</f>
        <v>195411.33674418606</v>
      </c>
      <c r="F123" s="523">
        <f t="shared" si="30"/>
        <v>3468018.5816865172</v>
      </c>
      <c r="G123" s="523">
        <f t="shared" si="31"/>
        <v>3565724.25005861</v>
      </c>
      <c r="H123" s="526">
        <f t="shared" si="32"/>
        <v>577088.40928874258</v>
      </c>
      <c r="I123" s="577">
        <f t="shared" si="33"/>
        <v>577088.40928874258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3468018.5816865172</v>
      </c>
      <c r="E124" s="522">
        <f>IF(+J96&lt;F123,J96,D124)</f>
        <v>195411.33674418606</v>
      </c>
      <c r="F124" s="523">
        <f t="shared" si="30"/>
        <v>3272607.2449423312</v>
      </c>
      <c r="G124" s="523">
        <f t="shared" si="31"/>
        <v>3370312.9133144245</v>
      </c>
      <c r="H124" s="526">
        <f t="shared" si="32"/>
        <v>556171.47300313017</v>
      </c>
      <c r="I124" s="577">
        <f t="shared" si="33"/>
        <v>556171.47300313017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3272607.2449423312</v>
      </c>
      <c r="E125" s="522">
        <f>IF(+J96&lt;F124,J96,D125)</f>
        <v>195411.33674418606</v>
      </c>
      <c r="F125" s="523">
        <f t="shared" si="30"/>
        <v>3077195.9081981452</v>
      </c>
      <c r="G125" s="523">
        <f t="shared" si="31"/>
        <v>3174901.576570238</v>
      </c>
      <c r="H125" s="526">
        <f t="shared" si="32"/>
        <v>535254.53671751753</v>
      </c>
      <c r="I125" s="577">
        <f t="shared" si="33"/>
        <v>535254.53671751753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3077195.9081981452</v>
      </c>
      <c r="E126" s="522">
        <f>IF(+J96&lt;F125,J96,D126)</f>
        <v>195411.33674418606</v>
      </c>
      <c r="F126" s="523">
        <f t="shared" si="30"/>
        <v>2881784.5714539592</v>
      </c>
      <c r="G126" s="523">
        <f t="shared" si="31"/>
        <v>2979490.2398260524</v>
      </c>
      <c r="H126" s="526">
        <f t="shared" si="32"/>
        <v>514337.60043190513</v>
      </c>
      <c r="I126" s="577">
        <f t="shared" si="33"/>
        <v>514337.60043190513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2881784.5714539592</v>
      </c>
      <c r="E127" s="522">
        <f>IF(+J96&lt;F126,J96,D127)</f>
        <v>195411.33674418606</v>
      </c>
      <c r="F127" s="523">
        <f t="shared" si="30"/>
        <v>2686373.2347097732</v>
      </c>
      <c r="G127" s="523">
        <f t="shared" si="31"/>
        <v>2784078.903081866</v>
      </c>
      <c r="H127" s="526">
        <f t="shared" si="32"/>
        <v>493420.66414629255</v>
      </c>
      <c r="I127" s="577">
        <f t="shared" si="33"/>
        <v>493420.66414629255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2686373.2347097732</v>
      </c>
      <c r="E128" s="522">
        <f>IF(+J96&lt;F127,J96,D128)</f>
        <v>195411.33674418606</v>
      </c>
      <c r="F128" s="523">
        <f t="shared" si="30"/>
        <v>2490961.8979655872</v>
      </c>
      <c r="G128" s="523">
        <f t="shared" si="31"/>
        <v>2588667.5663376804</v>
      </c>
      <c r="H128" s="526">
        <f t="shared" si="32"/>
        <v>472503.72786068008</v>
      </c>
      <c r="I128" s="577">
        <f t="shared" si="33"/>
        <v>472503.72786068008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2490961.8979655872</v>
      </c>
      <c r="E129" s="522">
        <f>IF(+J96&lt;F128,J96,D129)</f>
        <v>195411.33674418606</v>
      </c>
      <c r="F129" s="523">
        <f t="shared" si="30"/>
        <v>2295550.5612214012</v>
      </c>
      <c r="G129" s="523">
        <f t="shared" si="31"/>
        <v>2393256.229593494</v>
      </c>
      <c r="H129" s="526">
        <f t="shared" si="32"/>
        <v>451586.7915750675</v>
      </c>
      <c r="I129" s="577">
        <f t="shared" si="33"/>
        <v>451586.7915750675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2295550.5612214012</v>
      </c>
      <c r="E130" s="522">
        <f>IF(+J96&lt;F129,J96,D130)</f>
        <v>195411.33674418606</v>
      </c>
      <c r="F130" s="523">
        <f t="shared" si="30"/>
        <v>2100139.2244772152</v>
      </c>
      <c r="G130" s="523">
        <f t="shared" si="31"/>
        <v>2197844.8928493084</v>
      </c>
      <c r="H130" s="526">
        <f t="shared" si="32"/>
        <v>430669.85528945504</v>
      </c>
      <c r="I130" s="577">
        <f t="shared" si="33"/>
        <v>430669.85528945504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2100139.2244772152</v>
      </c>
      <c r="E131" s="522">
        <f>IF(+J96&lt;F130,J96,D131)</f>
        <v>195411.33674418606</v>
      </c>
      <c r="F131" s="523">
        <f t="shared" ref="F131:F154" si="34">+D131-E131</f>
        <v>1904727.8877330292</v>
      </c>
      <c r="G131" s="523">
        <f t="shared" ref="G131:G154" si="35">+(F131+D131)/2</f>
        <v>2002433.5561051222</v>
      </c>
      <c r="H131" s="526">
        <f t="shared" si="32"/>
        <v>409752.91900384246</v>
      </c>
      <c r="I131" s="577">
        <f t="shared" si="33"/>
        <v>409752.91900384246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1904727.8877330292</v>
      </c>
      <c r="E132" s="522">
        <f>IF(+J96&lt;F131,J96,D132)</f>
        <v>195411.33674418606</v>
      </c>
      <c r="F132" s="523">
        <f t="shared" si="34"/>
        <v>1709316.5509888432</v>
      </c>
      <c r="G132" s="523">
        <f t="shared" si="35"/>
        <v>1807022.2193609362</v>
      </c>
      <c r="H132" s="526">
        <f t="shared" si="32"/>
        <v>388835.98271822993</v>
      </c>
      <c r="I132" s="577">
        <f t="shared" si="33"/>
        <v>388835.98271822993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1709316.5509888432</v>
      </c>
      <c r="E133" s="522">
        <f>IF(+J96&lt;F132,J96,D133)</f>
        <v>195411.33674418606</v>
      </c>
      <c r="F133" s="523">
        <f t="shared" si="34"/>
        <v>1513905.2142446572</v>
      </c>
      <c r="G133" s="523">
        <f t="shared" si="35"/>
        <v>1611610.8826167502</v>
      </c>
      <c r="H133" s="526">
        <f t="shared" si="32"/>
        <v>367919.04643261741</v>
      </c>
      <c r="I133" s="577">
        <f t="shared" si="33"/>
        <v>367919.04643261741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1513905.2142446572</v>
      </c>
      <c r="E134" s="522">
        <f>IF(+J96&lt;F133,J96,D134)</f>
        <v>195411.33674418606</v>
      </c>
      <c r="F134" s="523">
        <f t="shared" si="34"/>
        <v>1318493.8775004712</v>
      </c>
      <c r="G134" s="523">
        <f t="shared" si="35"/>
        <v>1416199.5458725642</v>
      </c>
      <c r="H134" s="526">
        <f t="shared" si="32"/>
        <v>347002.11014700489</v>
      </c>
      <c r="I134" s="577">
        <f t="shared" si="33"/>
        <v>347002.11014700489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1318493.8775004712</v>
      </c>
      <c r="E135" s="522">
        <f>IF(+J96&lt;F134,J96,D135)</f>
        <v>195411.33674418606</v>
      </c>
      <c r="F135" s="523">
        <f t="shared" si="34"/>
        <v>1123082.5407562852</v>
      </c>
      <c r="G135" s="523">
        <f t="shared" si="35"/>
        <v>1220788.2091283782</v>
      </c>
      <c r="H135" s="526">
        <f t="shared" si="32"/>
        <v>326085.17386139237</v>
      </c>
      <c r="I135" s="577">
        <f t="shared" si="33"/>
        <v>326085.17386139237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/>
      <c r="C136" s="507">
        <f>IF(D93="","-",+C135+1)</f>
        <v>2046</v>
      </c>
      <c r="D136" s="374">
        <f>IF(F135+SUM(E$99:E135)=D$92,F135,D$92-SUM(E$99:E135))</f>
        <v>1123082.5407562852</v>
      </c>
      <c r="E136" s="522">
        <f>IF(+J96&lt;F135,J96,D136)</f>
        <v>195411.33674418606</v>
      </c>
      <c r="F136" s="523">
        <f t="shared" si="34"/>
        <v>927671.20401209919</v>
      </c>
      <c r="G136" s="523">
        <f t="shared" si="35"/>
        <v>1025376.8723841922</v>
      </c>
      <c r="H136" s="526">
        <f t="shared" si="32"/>
        <v>305168.23757577979</v>
      </c>
      <c r="I136" s="577">
        <f t="shared" si="33"/>
        <v>305168.23757577979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927671.20401209919</v>
      </c>
      <c r="E137" s="522">
        <f>IF(+J96&lt;F136,J96,D137)</f>
        <v>195411.33674418606</v>
      </c>
      <c r="F137" s="523">
        <f t="shared" si="34"/>
        <v>732259.86726791319</v>
      </c>
      <c r="G137" s="523">
        <f t="shared" si="35"/>
        <v>829965.53564000619</v>
      </c>
      <c r="H137" s="526">
        <f t="shared" si="32"/>
        <v>284251.30129016726</v>
      </c>
      <c r="I137" s="577">
        <f t="shared" si="33"/>
        <v>284251.30129016726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732259.86726791319</v>
      </c>
      <c r="E138" s="522">
        <f>IF(+J96&lt;F137,J96,D138)</f>
        <v>195411.33674418606</v>
      </c>
      <c r="F138" s="523">
        <f t="shared" si="34"/>
        <v>536848.53052372718</v>
      </c>
      <c r="G138" s="523">
        <f t="shared" si="35"/>
        <v>634554.19889582018</v>
      </c>
      <c r="H138" s="526">
        <f t="shared" si="32"/>
        <v>263334.36500455474</v>
      </c>
      <c r="I138" s="577">
        <f t="shared" si="33"/>
        <v>263334.36500455474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>IU</v>
      </c>
      <c r="C139" s="507">
        <f>IF(D93="","-",+C138+1)</f>
        <v>2049</v>
      </c>
      <c r="D139" s="374">
        <f>IF(F138+SUM(E$99:E138)=D$92,F138,D$92-SUM(E$99:E138))</f>
        <v>536848.53052372206</v>
      </c>
      <c r="E139" s="522">
        <f>IF(+J96&lt;F138,J96,D139)</f>
        <v>195411.33674418606</v>
      </c>
      <c r="F139" s="523">
        <f t="shared" si="34"/>
        <v>341437.193779536</v>
      </c>
      <c r="G139" s="523">
        <f t="shared" si="35"/>
        <v>439142.86215162906</v>
      </c>
      <c r="H139" s="526">
        <f t="shared" si="32"/>
        <v>242417.42871894169</v>
      </c>
      <c r="I139" s="577">
        <f t="shared" si="33"/>
        <v>242417.42871894169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341437.193779536</v>
      </c>
      <c r="E140" s="522">
        <f>IF(+J96&lt;F139,J96,D140)</f>
        <v>195411.33674418606</v>
      </c>
      <c r="F140" s="523">
        <f t="shared" si="34"/>
        <v>146025.85703534994</v>
      </c>
      <c r="G140" s="523">
        <f t="shared" si="35"/>
        <v>243731.52540744297</v>
      </c>
      <c r="H140" s="526">
        <f t="shared" si="32"/>
        <v>221500.49243332914</v>
      </c>
      <c r="I140" s="577">
        <f t="shared" si="33"/>
        <v>221500.49243332914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146025.85703534994</v>
      </c>
      <c r="E141" s="522">
        <f>IF(+J96&lt;F140,J96,D141)</f>
        <v>146025.85703534994</v>
      </c>
      <c r="F141" s="523">
        <f t="shared" si="34"/>
        <v>0</v>
      </c>
      <c r="G141" s="523">
        <f t="shared" si="35"/>
        <v>73012.928517674969</v>
      </c>
      <c r="H141" s="526">
        <f t="shared" si="32"/>
        <v>153841.20080851833</v>
      </c>
      <c r="I141" s="577">
        <f t="shared" si="33"/>
        <v>153841.20080851833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8402687.4800000004</v>
      </c>
      <c r="F155" s="375"/>
      <c r="G155" s="375"/>
      <c r="H155" s="375">
        <f>SUM(H99:H154)</f>
        <v>29186060.813744456</v>
      </c>
      <c r="I155" s="375">
        <f>SUM(I99:I154)</f>
        <v>29186060.813744456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view="pageBreakPreview" zoomScale="82" zoomScaleNormal="100" zoomScaleSheetLayoutView="82" workbookViewId="0">
      <selection activeCell="B13" sqref="B1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83713.649961418851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83713.649961418851</v>
      </c>
      <c r="O6" s="269"/>
      <c r="P6" s="269"/>
    </row>
    <row r="7" spans="1:16" ht="13.5" thickBot="1">
      <c r="C7" s="467" t="s">
        <v>48</v>
      </c>
      <c r="D7" s="624" t="s">
        <v>333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18759.047619047618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94098.470322550129</v>
      </c>
      <c r="H23" s="639">
        <v>94098.470322550129</v>
      </c>
      <c r="I23" s="511">
        <f t="shared" si="6"/>
        <v>0</v>
      </c>
      <c r="J23" s="511"/>
      <c r="K23" s="518">
        <f>G23</f>
        <v>94098.470322550129</v>
      </c>
      <c r="L23" s="519">
        <f>IF(K23&lt;&gt;0,+G23-K23,0)</f>
        <v>0</v>
      </c>
      <c r="M23" s="518">
        <f>H23</f>
        <v>94098.470322550129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18322.79069767442</v>
      </c>
      <c r="F24" s="631">
        <v>641349.10308006767</v>
      </c>
      <c r="G24" s="630">
        <v>83084.800810450004</v>
      </c>
      <c r="H24" s="639">
        <v>83084.800810450004</v>
      </c>
      <c r="I24" s="511">
        <f t="shared" si="6"/>
        <v>0</v>
      </c>
      <c r="J24" s="511"/>
      <c r="K24" s="518">
        <f>G24</f>
        <v>83084.800810450004</v>
      </c>
      <c r="L24" s="519">
        <f>IF(K24&lt;&gt;0,+G24-K24,0)</f>
        <v>0</v>
      </c>
      <c r="M24" s="518">
        <f>H24</f>
        <v>83084.800810450004</v>
      </c>
      <c r="N24" s="514">
        <f t="shared" ref="N24:N72" si="7">IF(M24&lt;&gt;0,+H24-M24,0)</f>
        <v>0</v>
      </c>
      <c r="O24" s="514">
        <f t="shared" ref="O24:O72" si="8">+N24-L24</f>
        <v>0</v>
      </c>
      <c r="P24" s="272"/>
    </row>
    <row r="25" spans="2:16" ht="12.5">
      <c r="B25" s="195" t="str">
        <f t="shared" si="5"/>
        <v>IU</v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99393.518391507503</v>
      </c>
      <c r="H25" s="639">
        <v>99393.518391507503</v>
      </c>
      <c r="I25" s="511">
        <f t="shared" si="6"/>
        <v>0</v>
      </c>
      <c r="J25" s="511"/>
      <c r="K25" s="518">
        <f>G25</f>
        <v>99393.518391507503</v>
      </c>
      <c r="L25" s="519">
        <f>IF(K25&lt;&gt;0,+G25-K25,0)</f>
        <v>0</v>
      </c>
      <c r="M25" s="518">
        <f>H25</f>
        <v>99393.518391507503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23">
        <f>IF(F25+SUM(E$17:E25)=D$10,F25,D$10-SUM(E$17:E25))</f>
        <v>622132.5177142137</v>
      </c>
      <c r="E26" s="522">
        <f>IF(+I14&lt;F25,I14,D26)</f>
        <v>18759.047619047618</v>
      </c>
      <c r="F26" s="523">
        <f t="shared" ref="F26:F33" si="9">+D26-E26</f>
        <v>603373.47009516612</v>
      </c>
      <c r="G26" s="524">
        <f t="shared" ref="G26:G53" si="10">+I$12*((D26+F26)/2)+E26</f>
        <v>83713.649961418851</v>
      </c>
      <c r="H26" s="491">
        <f t="shared" ref="H26:H53" si="11">+I$13*((D26+F26)/2)+E26</f>
        <v>83713.649961418851</v>
      </c>
      <c r="I26" s="511">
        <f t="shared" si="6"/>
        <v>0</v>
      </c>
      <c r="J26" s="511"/>
      <c r="K26" s="525"/>
      <c r="L26" s="514">
        <f t="shared" ref="L26:L72" si="12">IF(K26&lt;&gt;0,+G26-K26,0)</f>
        <v>0</v>
      </c>
      <c r="M26" s="525"/>
      <c r="N26" s="514">
        <f t="shared" si="7"/>
        <v>0</v>
      </c>
      <c r="O26" s="514">
        <f t="shared" si="8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603373.47009516612</v>
      </c>
      <c r="E27" s="522">
        <f>IF(+I14&lt;F26,I14,D27)</f>
        <v>18759.047619047618</v>
      </c>
      <c r="F27" s="523">
        <f t="shared" si="9"/>
        <v>584614.42247611855</v>
      </c>
      <c r="G27" s="524">
        <f t="shared" si="10"/>
        <v>81725.105653128849</v>
      </c>
      <c r="H27" s="491">
        <f t="shared" si="11"/>
        <v>81725.105653128849</v>
      </c>
      <c r="I27" s="511">
        <f t="shared" si="6"/>
        <v>0</v>
      </c>
      <c r="J27" s="511"/>
      <c r="K27" s="525"/>
      <c r="L27" s="514">
        <f t="shared" si="12"/>
        <v>0</v>
      </c>
      <c r="M27" s="525"/>
      <c r="N27" s="514">
        <f t="shared" si="7"/>
        <v>0</v>
      </c>
      <c r="O27" s="514">
        <f t="shared" si="8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584614.42247611855</v>
      </c>
      <c r="E28" s="522">
        <f>IF(+I14&lt;F27,I14,D28)</f>
        <v>18759.047619047618</v>
      </c>
      <c r="F28" s="523">
        <f t="shared" si="9"/>
        <v>565855.37485707097</v>
      </c>
      <c r="G28" s="524">
        <f t="shared" si="10"/>
        <v>79736.561344838818</v>
      </c>
      <c r="H28" s="491">
        <f t="shared" si="11"/>
        <v>79736.561344838818</v>
      </c>
      <c r="I28" s="511">
        <f t="shared" si="6"/>
        <v>0</v>
      </c>
      <c r="J28" s="511"/>
      <c r="K28" s="525"/>
      <c r="L28" s="514">
        <f t="shared" si="12"/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565855.37485707097</v>
      </c>
      <c r="E29" s="522">
        <f>IF(+I14&lt;F28,I14,D29)</f>
        <v>18759.047619047618</v>
      </c>
      <c r="F29" s="523">
        <f t="shared" si="9"/>
        <v>547096.3272380234</v>
      </c>
      <c r="G29" s="524">
        <f t="shared" si="10"/>
        <v>77748.017036548787</v>
      </c>
      <c r="H29" s="491">
        <f t="shared" si="11"/>
        <v>77748.017036548787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547096.3272380234</v>
      </c>
      <c r="E30" s="522">
        <f>IF(+I14&lt;F29,I14,D30)</f>
        <v>18759.047619047618</v>
      </c>
      <c r="F30" s="523">
        <f t="shared" si="9"/>
        <v>528337.27961897582</v>
      </c>
      <c r="G30" s="524">
        <f t="shared" si="10"/>
        <v>75759.472728258785</v>
      </c>
      <c r="H30" s="491">
        <f t="shared" si="11"/>
        <v>75759.472728258785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528337.27961897582</v>
      </c>
      <c r="E31" s="522">
        <f>IF(+I14&lt;F30,I14,D31)</f>
        <v>18759.047619047618</v>
      </c>
      <c r="F31" s="523">
        <f t="shared" si="9"/>
        <v>509578.23199992819</v>
      </c>
      <c r="G31" s="524">
        <f t="shared" si="10"/>
        <v>73770.928419968754</v>
      </c>
      <c r="H31" s="491">
        <f t="shared" si="11"/>
        <v>73770.928419968754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509578.23199992819</v>
      </c>
      <c r="E32" s="522">
        <f>IF(+I14&lt;F31,I14,D32)</f>
        <v>18759.047619047618</v>
      </c>
      <c r="F32" s="523">
        <f t="shared" si="9"/>
        <v>490819.18438088056</v>
      </c>
      <c r="G32" s="524">
        <f t="shared" si="10"/>
        <v>71782.384111678723</v>
      </c>
      <c r="H32" s="491">
        <f t="shared" si="11"/>
        <v>71782.384111678723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490819.18438088056</v>
      </c>
      <c r="E33" s="522">
        <f>IF(+I14&lt;F32,I14,D33)</f>
        <v>18759.047619047618</v>
      </c>
      <c r="F33" s="523">
        <f t="shared" si="9"/>
        <v>472060.13676183292</v>
      </c>
      <c r="G33" s="524">
        <f t="shared" si="10"/>
        <v>69793.839803388692</v>
      </c>
      <c r="H33" s="491">
        <f t="shared" si="11"/>
        <v>69793.839803388692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472060.13676183292</v>
      </c>
      <c r="E34" s="522">
        <f>IF(+I14&lt;F33,I14,D34)</f>
        <v>18759.047619047618</v>
      </c>
      <c r="F34" s="523">
        <f t="shared" ref="F34:F72" si="13">+D34-E34</f>
        <v>453301.08914278529</v>
      </c>
      <c r="G34" s="524">
        <f t="shared" si="10"/>
        <v>67805.29549509866</v>
      </c>
      <c r="H34" s="491">
        <f t="shared" si="11"/>
        <v>67805.29549509866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453301.08914278529</v>
      </c>
      <c r="E35" s="522">
        <f>IF(+I14&lt;F34,I14,D35)</f>
        <v>18759.047619047618</v>
      </c>
      <c r="F35" s="523">
        <f t="shared" si="13"/>
        <v>434542.04152373766</v>
      </c>
      <c r="G35" s="524">
        <f t="shared" si="10"/>
        <v>65816.751186808644</v>
      </c>
      <c r="H35" s="491">
        <f t="shared" si="11"/>
        <v>65816.751186808644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434542.04152373766</v>
      </c>
      <c r="E36" s="522">
        <f>IF(+I14&lt;F35,I14,D36)</f>
        <v>18759.047619047618</v>
      </c>
      <c r="F36" s="523">
        <f t="shared" si="13"/>
        <v>415782.99390469003</v>
      </c>
      <c r="G36" s="524">
        <f t="shared" si="10"/>
        <v>63828.206878518613</v>
      </c>
      <c r="H36" s="491">
        <f t="shared" si="11"/>
        <v>63828.206878518613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415782.99390469003</v>
      </c>
      <c r="E37" s="522">
        <f>IF(+I14&lt;F36,I14,D37)</f>
        <v>18759.047619047618</v>
      </c>
      <c r="F37" s="523">
        <f t="shared" si="13"/>
        <v>397023.94628564239</v>
      </c>
      <c r="G37" s="524">
        <f t="shared" si="10"/>
        <v>61839.662570228589</v>
      </c>
      <c r="H37" s="491">
        <f t="shared" si="11"/>
        <v>61839.662570228589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397023.94628564239</v>
      </c>
      <c r="E38" s="522">
        <f>IF(+I14&lt;F37,I14,D38)</f>
        <v>18759.047619047618</v>
      </c>
      <c r="F38" s="523">
        <f t="shared" si="13"/>
        <v>378264.89866659476</v>
      </c>
      <c r="G38" s="524">
        <f t="shared" si="10"/>
        <v>59851.118261938558</v>
      </c>
      <c r="H38" s="491">
        <f t="shared" si="11"/>
        <v>59851.118261938558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378264.89866659476</v>
      </c>
      <c r="E39" s="522">
        <f>IF(+I14&lt;F38,I14,D39)</f>
        <v>18759.047619047618</v>
      </c>
      <c r="F39" s="523">
        <f t="shared" si="13"/>
        <v>359505.85104754713</v>
      </c>
      <c r="G39" s="524">
        <f t="shared" si="10"/>
        <v>57862.573953648534</v>
      </c>
      <c r="H39" s="491">
        <f t="shared" si="11"/>
        <v>57862.573953648534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359505.85104754713</v>
      </c>
      <c r="E40" s="522">
        <f>IF(+I14&lt;F39,I14,D40)</f>
        <v>18759.047619047618</v>
      </c>
      <c r="F40" s="523">
        <f t="shared" si="13"/>
        <v>340746.80342849949</v>
      </c>
      <c r="G40" s="524">
        <f t="shared" si="10"/>
        <v>55874.029645358496</v>
      </c>
      <c r="H40" s="491">
        <f t="shared" si="11"/>
        <v>55874.029645358496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340746.80342849949</v>
      </c>
      <c r="E41" s="522">
        <f>IF(+I14&lt;F40,I14,D41)</f>
        <v>18759.047619047618</v>
      </c>
      <c r="F41" s="523">
        <f t="shared" si="13"/>
        <v>321987.75580945186</v>
      </c>
      <c r="G41" s="524">
        <f t="shared" si="10"/>
        <v>53885.48533706848</v>
      </c>
      <c r="H41" s="491">
        <f t="shared" si="11"/>
        <v>53885.48533706848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321987.75580945186</v>
      </c>
      <c r="E42" s="522">
        <f>IF(+I14&lt;F41,I14,D42)</f>
        <v>18759.047619047618</v>
      </c>
      <c r="F42" s="523">
        <f t="shared" si="13"/>
        <v>303228.70819040423</v>
      </c>
      <c r="G42" s="524">
        <f t="shared" si="10"/>
        <v>51896.941028778441</v>
      </c>
      <c r="H42" s="491">
        <f t="shared" si="11"/>
        <v>51896.941028778441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303228.70819040423</v>
      </c>
      <c r="E43" s="522">
        <f>IF(+I14&lt;F42,I14,D43)</f>
        <v>18759.047619047618</v>
      </c>
      <c r="F43" s="523">
        <f t="shared" si="13"/>
        <v>284469.6605713566</v>
      </c>
      <c r="G43" s="524">
        <f t="shared" si="10"/>
        <v>49908.396720488425</v>
      </c>
      <c r="H43" s="491">
        <f t="shared" si="11"/>
        <v>49908.396720488425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284469.6605713566</v>
      </c>
      <c r="E44" s="522">
        <f>IF(+I14&lt;F43,I14,D44)</f>
        <v>18759.047619047618</v>
      </c>
      <c r="F44" s="523">
        <f t="shared" si="13"/>
        <v>265710.61295230896</v>
      </c>
      <c r="G44" s="524">
        <f t="shared" si="10"/>
        <v>47919.852412198394</v>
      </c>
      <c r="H44" s="491">
        <f t="shared" si="11"/>
        <v>47919.852412198394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265710.61295230896</v>
      </c>
      <c r="E45" s="522">
        <f>IF(+I14&lt;F44,I14,D45)</f>
        <v>18759.047619047618</v>
      </c>
      <c r="F45" s="523">
        <f t="shared" si="13"/>
        <v>246951.56533326133</v>
      </c>
      <c r="G45" s="524">
        <f t="shared" si="10"/>
        <v>45931.308103908363</v>
      </c>
      <c r="H45" s="491">
        <f t="shared" si="11"/>
        <v>45931.308103908363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246951.56533326133</v>
      </c>
      <c r="E46" s="522">
        <f>IF(+I14&lt;F45,I14,D46)</f>
        <v>18759.047619047618</v>
      </c>
      <c r="F46" s="523">
        <f t="shared" si="13"/>
        <v>228192.5177142137</v>
      </c>
      <c r="G46" s="524">
        <f t="shared" si="10"/>
        <v>43942.763795618339</v>
      </c>
      <c r="H46" s="491">
        <f t="shared" si="11"/>
        <v>43942.763795618339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228192.5177142137</v>
      </c>
      <c r="E47" s="522">
        <f>IF(+I14&lt;F46,I14,D47)</f>
        <v>18759.047619047618</v>
      </c>
      <c r="F47" s="523">
        <f t="shared" si="13"/>
        <v>209433.47009516606</v>
      </c>
      <c r="G47" s="524">
        <f t="shared" si="10"/>
        <v>41954.219487328315</v>
      </c>
      <c r="H47" s="491">
        <f t="shared" si="11"/>
        <v>41954.219487328315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209433.47009516606</v>
      </c>
      <c r="E48" s="522">
        <f>IF(+I14&lt;F47,I14,D48)</f>
        <v>18759.047619047618</v>
      </c>
      <c r="F48" s="523">
        <f t="shared" si="13"/>
        <v>190674.42247611843</v>
      </c>
      <c r="G48" s="524">
        <f t="shared" si="10"/>
        <v>39965.675179038284</v>
      </c>
      <c r="H48" s="491">
        <f t="shared" si="11"/>
        <v>39965.675179038284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190674.42247611843</v>
      </c>
      <c r="E49" s="522">
        <f>IF(+I14&lt;F48,I14,D49)</f>
        <v>18759.047619047618</v>
      </c>
      <c r="F49" s="523">
        <f t="shared" si="13"/>
        <v>171915.3748570708</v>
      </c>
      <c r="G49" s="524">
        <f t="shared" si="10"/>
        <v>37977.130870748253</v>
      </c>
      <c r="H49" s="491">
        <f t="shared" si="11"/>
        <v>37977.130870748253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 ht="12.5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171915.3748570708</v>
      </c>
      <c r="E50" s="522">
        <f>IF(+I14&lt;F49,I14,D50)</f>
        <v>18759.047619047618</v>
      </c>
      <c r="F50" s="523">
        <f t="shared" si="13"/>
        <v>153156.32723802316</v>
      </c>
      <c r="G50" s="524">
        <f t="shared" si="10"/>
        <v>35988.586562458222</v>
      </c>
      <c r="H50" s="491">
        <f t="shared" si="11"/>
        <v>35988.586562458222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 ht="12.5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153156.32723802316</v>
      </c>
      <c r="E51" s="522">
        <f>IF(+I14&lt;F50,I14,D51)</f>
        <v>18759.047619047618</v>
      </c>
      <c r="F51" s="523">
        <f t="shared" si="13"/>
        <v>134397.27961897553</v>
      </c>
      <c r="G51" s="524">
        <f t="shared" si="10"/>
        <v>34000.042254168198</v>
      </c>
      <c r="H51" s="491">
        <f t="shared" si="11"/>
        <v>34000.042254168198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 ht="12.5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134397.27961897553</v>
      </c>
      <c r="E52" s="522">
        <f>IF(+I14&lt;F51,I14,D52)</f>
        <v>18759.047619047618</v>
      </c>
      <c r="F52" s="523">
        <f t="shared" si="13"/>
        <v>115638.23199992791</v>
      </c>
      <c r="G52" s="524">
        <f t="shared" si="10"/>
        <v>32011.497945878175</v>
      </c>
      <c r="H52" s="491">
        <f t="shared" si="11"/>
        <v>32011.497945878175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 ht="12.5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115638.23199992791</v>
      </c>
      <c r="E53" s="522">
        <f>IF(+I14&lt;F52,I14,D53)</f>
        <v>18759.047619047618</v>
      </c>
      <c r="F53" s="523">
        <f t="shared" si="13"/>
        <v>96879.184380880295</v>
      </c>
      <c r="G53" s="524">
        <f t="shared" si="10"/>
        <v>30022.953637588147</v>
      </c>
      <c r="H53" s="491">
        <f t="shared" si="11"/>
        <v>30022.953637588147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 ht="12.5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96879.184380880295</v>
      </c>
      <c r="E54" s="522">
        <f>IF(+I14&lt;F53,I14,D54)</f>
        <v>18759.047619047618</v>
      </c>
      <c r="F54" s="523">
        <f t="shared" si="13"/>
        <v>78120.136761832677</v>
      </c>
      <c r="G54" s="524">
        <f t="shared" ref="G54:G72" si="15">+I$12*((D54+F54)/2)+E54</f>
        <v>28034.40932929812</v>
      </c>
      <c r="H54" s="491">
        <f t="shared" ref="H54:H72" si="16">+I$13*((D54+F54)/2)+E54</f>
        <v>28034.40932929812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 ht="12.5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78120.136761832677</v>
      </c>
      <c r="E55" s="522">
        <f>IF(+I14&lt;F54,I14,D55)</f>
        <v>18759.047619047618</v>
      </c>
      <c r="F55" s="523">
        <f t="shared" si="13"/>
        <v>59361.089142785058</v>
      </c>
      <c r="G55" s="524">
        <f t="shared" si="15"/>
        <v>26045.865021008096</v>
      </c>
      <c r="H55" s="491">
        <f t="shared" si="16"/>
        <v>26045.865021008096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 ht="12.5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59361.089142785058</v>
      </c>
      <c r="E56" s="522">
        <f>IF(+I14&lt;F55,I14,D56)</f>
        <v>18759.047619047618</v>
      </c>
      <c r="F56" s="523">
        <f t="shared" si="13"/>
        <v>40602.04152373744</v>
      </c>
      <c r="G56" s="524">
        <f t="shared" si="15"/>
        <v>24057.320712718069</v>
      </c>
      <c r="H56" s="491">
        <f t="shared" si="16"/>
        <v>24057.320712718069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 ht="12.5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40602.04152373744</v>
      </c>
      <c r="E57" s="522">
        <f>IF(+I14&lt;F56,I14,D57)</f>
        <v>18759.047619047618</v>
      </c>
      <c r="F57" s="523">
        <f t="shared" si="13"/>
        <v>21842.993904689822</v>
      </c>
      <c r="G57" s="524">
        <f t="shared" si="15"/>
        <v>22068.776404428045</v>
      </c>
      <c r="H57" s="491">
        <f t="shared" si="16"/>
        <v>22068.776404428045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 ht="12.5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21842.993904689822</v>
      </c>
      <c r="E58" s="522">
        <f>IF(+I14&lt;F57,I14,D58)</f>
        <v>18759.047619047618</v>
      </c>
      <c r="F58" s="523">
        <f t="shared" si="13"/>
        <v>3083.9462856422033</v>
      </c>
      <c r="G58" s="524">
        <f t="shared" si="15"/>
        <v>20080.232096138017</v>
      </c>
      <c r="H58" s="491">
        <f t="shared" si="16"/>
        <v>20080.232096138017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 ht="12.5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3083.9462856422033</v>
      </c>
      <c r="E59" s="522">
        <f>IF(+I14&lt;F58,I14,D59)</f>
        <v>3083.9462856422033</v>
      </c>
      <c r="F59" s="523">
        <f t="shared" si="13"/>
        <v>0</v>
      </c>
      <c r="G59" s="524">
        <f t="shared" si="15"/>
        <v>3247.4024471148964</v>
      </c>
      <c r="H59" s="491">
        <f t="shared" si="16"/>
        <v>3247.4024471148964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 ht="12.5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 ht="12.5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 ht="12.5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 ht="12.5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 ht="12.5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 ht="12.5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 ht="12.5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 ht="12.5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 ht="12.5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 ht="12.5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 ht="12.5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 ht="12.5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787879.99999999965</v>
      </c>
      <c r="F73" s="375"/>
      <c r="G73" s="375">
        <f>SUM(G17:G72)</f>
        <v>2676609.4758649725</v>
      </c>
      <c r="H73" s="375">
        <f>SUM(H17:H72)</f>
        <v>2676609.4758649725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83084.800810450004</v>
      </c>
      <c r="N87" s="546">
        <f>IF(J92&lt;D11,0,VLOOKUP(J92,C17:O72,11))</f>
        <v>83084.800810450004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93827.496963510814</v>
      </c>
      <c r="N88" s="550">
        <f>IF(J92&lt;D11,0,VLOOKUP(J92,C99:P154,7))</f>
        <v>93827.496963510814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10742.69615306081</v>
      </c>
      <c r="N89" s="555">
        <f>+N88-N87</f>
        <v>10742.69615306081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18322.79069767442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>+H102</f>
        <v>113155.46714712729</v>
      </c>
      <c r="M102" s="514">
        <f t="shared" si="17"/>
        <v>0</v>
      </c>
      <c r="N102" s="518">
        <f>+I102</f>
        <v>113155.46714712729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>+H103</f>
        <v>114960.30166921337</v>
      </c>
      <c r="M103" s="514">
        <f>IF(L103&lt;&gt;0,+H103-L103,0)</f>
        <v>0</v>
      </c>
      <c r="N103" s="518">
        <f>+I103</f>
        <v>114960.30166921337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0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1">+I104-H104</f>
        <v>0</v>
      </c>
      <c r="K104" s="514"/>
      <c r="L104" s="518">
        <f>+H104</f>
        <v>108973.97138946971</v>
      </c>
      <c r="M104" s="514">
        <f>IF(L104&lt;&gt;0,+H104-L104,0)</f>
        <v>0</v>
      </c>
      <c r="N104" s="518">
        <f>+I104</f>
        <v>108973.97138946971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0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1"/>
        <v>0</v>
      </c>
      <c r="K105" s="514"/>
      <c r="L105" s="518">
        <f>+H105</f>
        <v>95208.856021995831</v>
      </c>
      <c r="M105" s="514">
        <f>IF(L105&lt;&gt;0,+H105-L105,0)</f>
        <v>0</v>
      </c>
      <c r="N105" s="518">
        <f>+I105</f>
        <v>95208.856021995831</v>
      </c>
      <c r="O105" s="514">
        <f>IF(N105&lt;&gt;0,+I105-N105,0)</f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2019</v>
      </c>
      <c r="D106" s="374">
        <f>IF(F105+SUM(E$99:E105)=D$92,F105,D$92-SUM(E$99:E105))</f>
        <v>714545.55775281705</v>
      </c>
      <c r="E106" s="522">
        <f t="shared" ref="E106:E154" si="22">IF(+$J$96&lt;F105,$J$96,D106)</f>
        <v>18322.79069767442</v>
      </c>
      <c r="F106" s="523">
        <f t="shared" ref="F106:F154" si="23">+D106-E106</f>
        <v>696222.76705514267</v>
      </c>
      <c r="G106" s="523">
        <f t="shared" ref="G106:G154" si="24">+(F106+D106)/2</f>
        <v>705384.1624039798</v>
      </c>
      <c r="H106" s="526">
        <f t="shared" ref="H106:H154" si="25">+J$94*G106+E106</f>
        <v>93827.496963510814</v>
      </c>
      <c r="I106" s="577">
        <f t="shared" ref="I106:I154" si="26">+J$95*G106+E106</f>
        <v>93827.496963510814</v>
      </c>
      <c r="J106" s="514">
        <f t="shared" si="21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2020</v>
      </c>
      <c r="D107" s="374">
        <f>IF(F106+SUM(E$99:E106)=D$92,F106,D$92-SUM(E$99:E106))</f>
        <v>696222.76705514267</v>
      </c>
      <c r="E107" s="522">
        <f t="shared" si="22"/>
        <v>18322.79069767442</v>
      </c>
      <c r="F107" s="523">
        <f t="shared" si="23"/>
        <v>677899.97635746829</v>
      </c>
      <c r="G107" s="523">
        <f t="shared" si="24"/>
        <v>687061.37170630554</v>
      </c>
      <c r="H107" s="526">
        <f t="shared" si="25"/>
        <v>91866.215433055942</v>
      </c>
      <c r="I107" s="577">
        <f t="shared" si="26"/>
        <v>91866.215433055942</v>
      </c>
      <c r="J107" s="514">
        <f t="shared" si="21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2021</v>
      </c>
      <c r="D108" s="374">
        <f>IF(F107+SUM(E$99:E107)=D$92,F107,D$92-SUM(E$99:E107))</f>
        <v>677899.97635746829</v>
      </c>
      <c r="E108" s="522">
        <f t="shared" si="22"/>
        <v>18322.79069767442</v>
      </c>
      <c r="F108" s="523">
        <f t="shared" si="23"/>
        <v>659577.1856597939</v>
      </c>
      <c r="G108" s="523">
        <f t="shared" si="24"/>
        <v>668738.58100863104</v>
      </c>
      <c r="H108" s="526">
        <f t="shared" si="25"/>
        <v>89904.933902601071</v>
      </c>
      <c r="I108" s="577">
        <f t="shared" si="26"/>
        <v>89904.933902601071</v>
      </c>
      <c r="J108" s="514">
        <f t="shared" si="21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2022</v>
      </c>
      <c r="D109" s="374">
        <f>IF(F108+SUM(E$99:E108)=D$92,F108,D$92-SUM(E$99:E108))</f>
        <v>659577.1856597939</v>
      </c>
      <c r="E109" s="522">
        <f t="shared" si="22"/>
        <v>18322.79069767442</v>
      </c>
      <c r="F109" s="523">
        <f t="shared" si="23"/>
        <v>641254.39496211952</v>
      </c>
      <c r="G109" s="523">
        <f t="shared" si="24"/>
        <v>650415.79031095677</v>
      </c>
      <c r="H109" s="526">
        <f t="shared" si="25"/>
        <v>87943.6523721462</v>
      </c>
      <c r="I109" s="577">
        <f t="shared" si="26"/>
        <v>87943.6523721462</v>
      </c>
      <c r="J109" s="514">
        <f t="shared" si="21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2023</v>
      </c>
      <c r="D110" s="374">
        <f>IF(F109+SUM(E$99:E109)=D$92,F109,D$92-SUM(E$99:E109))</f>
        <v>641254.39496211952</v>
      </c>
      <c r="E110" s="522">
        <f t="shared" si="22"/>
        <v>18322.79069767442</v>
      </c>
      <c r="F110" s="523">
        <f t="shared" si="23"/>
        <v>622931.60426444514</v>
      </c>
      <c r="G110" s="523">
        <f t="shared" si="24"/>
        <v>632092.99961328227</v>
      </c>
      <c r="H110" s="526">
        <f t="shared" si="25"/>
        <v>85982.370841691329</v>
      </c>
      <c r="I110" s="577">
        <f t="shared" si="26"/>
        <v>85982.370841691329</v>
      </c>
      <c r="J110" s="514">
        <f t="shared" si="21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2024</v>
      </c>
      <c r="D111" s="374">
        <f>IF(F110+SUM(E$99:E110)=D$92,F110,D$92-SUM(E$99:E110))</f>
        <v>622931.60426444514</v>
      </c>
      <c r="E111" s="522">
        <f t="shared" si="22"/>
        <v>18322.79069767442</v>
      </c>
      <c r="F111" s="523">
        <f t="shared" si="23"/>
        <v>604608.81356677075</v>
      </c>
      <c r="G111" s="523">
        <f t="shared" si="24"/>
        <v>613770.208915608</v>
      </c>
      <c r="H111" s="526">
        <f t="shared" si="25"/>
        <v>84021.089311236487</v>
      </c>
      <c r="I111" s="577">
        <f t="shared" si="26"/>
        <v>84021.089311236487</v>
      </c>
      <c r="J111" s="514">
        <f t="shared" si="21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2025</v>
      </c>
      <c r="D112" s="374">
        <f>IF(F111+SUM(E$99:E111)=D$92,F111,D$92-SUM(E$99:E111))</f>
        <v>604608.81356677075</v>
      </c>
      <c r="E112" s="522">
        <f t="shared" si="22"/>
        <v>18322.79069767442</v>
      </c>
      <c r="F112" s="523">
        <f t="shared" si="23"/>
        <v>586286.02286909637</v>
      </c>
      <c r="G112" s="523">
        <f t="shared" si="24"/>
        <v>595447.4182179335</v>
      </c>
      <c r="H112" s="526">
        <f t="shared" si="25"/>
        <v>82059.807780781586</v>
      </c>
      <c r="I112" s="577">
        <f t="shared" si="26"/>
        <v>82059.807780781586</v>
      </c>
      <c r="J112" s="514">
        <f t="shared" si="21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2026</v>
      </c>
      <c r="D113" s="374">
        <f>IF(F112+SUM(E$99:E112)=D$92,F112,D$92-SUM(E$99:E112))</f>
        <v>586286.02286909637</v>
      </c>
      <c r="E113" s="522">
        <f t="shared" si="22"/>
        <v>18322.79069767442</v>
      </c>
      <c r="F113" s="523">
        <f t="shared" si="23"/>
        <v>567963.23217142199</v>
      </c>
      <c r="G113" s="523">
        <f t="shared" si="24"/>
        <v>577124.62752025924</v>
      </c>
      <c r="H113" s="526">
        <f t="shared" si="25"/>
        <v>80098.526250326744</v>
      </c>
      <c r="I113" s="577">
        <f t="shared" si="26"/>
        <v>80098.526250326744</v>
      </c>
      <c r="J113" s="514">
        <f t="shared" si="21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2027</v>
      </c>
      <c r="D114" s="374">
        <f>IF(F113+SUM(E$99:E113)=D$92,F113,D$92-SUM(E$99:E113))</f>
        <v>567963.23217142199</v>
      </c>
      <c r="E114" s="522">
        <f t="shared" si="22"/>
        <v>18322.79069767442</v>
      </c>
      <c r="F114" s="523">
        <f t="shared" si="23"/>
        <v>549640.4414737476</v>
      </c>
      <c r="G114" s="523">
        <f t="shared" si="24"/>
        <v>558801.83682258474</v>
      </c>
      <c r="H114" s="526">
        <f t="shared" si="25"/>
        <v>78137.244719871844</v>
      </c>
      <c r="I114" s="577">
        <f t="shared" si="26"/>
        <v>78137.244719871844</v>
      </c>
      <c r="J114" s="514">
        <f t="shared" si="21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2028</v>
      </c>
      <c r="D115" s="374">
        <f>IF(F114+SUM(E$99:E114)=D$92,F114,D$92-SUM(E$99:E114))</f>
        <v>549640.4414737476</v>
      </c>
      <c r="E115" s="522">
        <f t="shared" si="22"/>
        <v>18322.79069767442</v>
      </c>
      <c r="F115" s="523">
        <f t="shared" si="23"/>
        <v>531317.65077607322</v>
      </c>
      <c r="G115" s="523">
        <f t="shared" si="24"/>
        <v>540479.04612491047</v>
      </c>
      <c r="H115" s="526">
        <f t="shared" si="25"/>
        <v>76175.963189417002</v>
      </c>
      <c r="I115" s="577">
        <f t="shared" si="26"/>
        <v>76175.963189417002</v>
      </c>
      <c r="J115" s="514">
        <f t="shared" si="21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2029</v>
      </c>
      <c r="D116" s="374">
        <f>IF(F115+SUM(E$99:E115)=D$92,F115,D$92-SUM(E$99:E115))</f>
        <v>531317.65077607322</v>
      </c>
      <c r="E116" s="522">
        <f t="shared" si="22"/>
        <v>18322.79069767442</v>
      </c>
      <c r="F116" s="523">
        <f t="shared" si="23"/>
        <v>512994.86007839878</v>
      </c>
      <c r="G116" s="523">
        <f t="shared" si="24"/>
        <v>522156.25542723597</v>
      </c>
      <c r="H116" s="526">
        <f t="shared" si="25"/>
        <v>74214.681658962116</v>
      </c>
      <c r="I116" s="577">
        <f t="shared" si="26"/>
        <v>74214.681658962116</v>
      </c>
      <c r="J116" s="514">
        <f t="shared" si="21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2030</v>
      </c>
      <c r="D117" s="374">
        <f>IF(F116+SUM(E$99:E116)=D$92,F116,D$92-SUM(E$99:E116))</f>
        <v>512994.86007839878</v>
      </c>
      <c r="E117" s="522">
        <f t="shared" si="22"/>
        <v>18322.79069767442</v>
      </c>
      <c r="F117" s="523">
        <f t="shared" si="23"/>
        <v>494672.06938072434</v>
      </c>
      <c r="G117" s="523">
        <f t="shared" si="24"/>
        <v>503833.46472956159</v>
      </c>
      <c r="H117" s="526">
        <f t="shared" si="25"/>
        <v>72253.400128507245</v>
      </c>
      <c r="I117" s="577">
        <f t="shared" si="26"/>
        <v>72253.400128507245</v>
      </c>
      <c r="J117" s="514">
        <f t="shared" si="21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2031</v>
      </c>
      <c r="D118" s="374">
        <f>IF(F117+SUM(E$99:E117)=D$92,F117,D$92-SUM(E$99:E117))</f>
        <v>494672.06938072434</v>
      </c>
      <c r="E118" s="522">
        <f t="shared" si="22"/>
        <v>18322.79069767442</v>
      </c>
      <c r="F118" s="523">
        <f t="shared" si="23"/>
        <v>476349.2786830499</v>
      </c>
      <c r="G118" s="523">
        <f t="shared" si="24"/>
        <v>485510.67403188709</v>
      </c>
      <c r="H118" s="526">
        <f t="shared" si="25"/>
        <v>70292.118598052359</v>
      </c>
      <c r="I118" s="577">
        <f t="shared" si="26"/>
        <v>70292.118598052359</v>
      </c>
      <c r="J118" s="514">
        <f t="shared" si="21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2032</v>
      </c>
      <c r="D119" s="374">
        <f>IF(F118+SUM(E$99:E118)=D$92,F118,D$92-SUM(E$99:E118))</f>
        <v>476349.2786830499</v>
      </c>
      <c r="E119" s="522">
        <f t="shared" si="22"/>
        <v>18322.79069767442</v>
      </c>
      <c r="F119" s="523">
        <f t="shared" si="23"/>
        <v>458026.48798537545</v>
      </c>
      <c r="G119" s="523">
        <f t="shared" si="24"/>
        <v>467187.8833342127</v>
      </c>
      <c r="H119" s="526">
        <f t="shared" si="25"/>
        <v>68330.837067597487</v>
      </c>
      <c r="I119" s="577">
        <f t="shared" si="26"/>
        <v>68330.837067597487</v>
      </c>
      <c r="J119" s="514">
        <f t="shared" si="21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2033</v>
      </c>
      <c r="D120" s="374">
        <f>IF(F119+SUM(E$99:E119)=D$92,F119,D$92-SUM(E$99:E119))</f>
        <v>458026.48798537545</v>
      </c>
      <c r="E120" s="522">
        <f t="shared" si="22"/>
        <v>18322.79069767442</v>
      </c>
      <c r="F120" s="523">
        <f t="shared" si="23"/>
        <v>439703.69728770101</v>
      </c>
      <c r="G120" s="523">
        <f t="shared" si="24"/>
        <v>448865.0926365382</v>
      </c>
      <c r="H120" s="526">
        <f t="shared" si="25"/>
        <v>66369.555537142616</v>
      </c>
      <c r="I120" s="577">
        <f t="shared" si="26"/>
        <v>66369.555537142616</v>
      </c>
      <c r="J120" s="514">
        <f t="shared" si="21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2034</v>
      </c>
      <c r="D121" s="374">
        <f>IF(F120+SUM(E$99:E120)=D$92,F120,D$92-SUM(E$99:E120))</f>
        <v>439703.69728770101</v>
      </c>
      <c r="E121" s="522">
        <f t="shared" si="22"/>
        <v>18322.79069767442</v>
      </c>
      <c r="F121" s="523">
        <f t="shared" si="23"/>
        <v>421380.90659002657</v>
      </c>
      <c r="G121" s="523">
        <f t="shared" si="24"/>
        <v>430542.30193886382</v>
      </c>
      <c r="H121" s="526">
        <f t="shared" si="25"/>
        <v>64408.274006687745</v>
      </c>
      <c r="I121" s="577">
        <f t="shared" si="26"/>
        <v>64408.274006687745</v>
      </c>
      <c r="J121" s="514">
        <f t="shared" si="21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2035</v>
      </c>
      <c r="D122" s="374">
        <f>IF(F121+SUM(E$99:E121)=D$92,F121,D$92-SUM(E$99:E121))</f>
        <v>421380.90659002657</v>
      </c>
      <c r="E122" s="522">
        <f t="shared" si="22"/>
        <v>18322.79069767442</v>
      </c>
      <c r="F122" s="523">
        <f t="shared" si="23"/>
        <v>403058.11589235213</v>
      </c>
      <c r="G122" s="523">
        <f t="shared" si="24"/>
        <v>412219.51124118932</v>
      </c>
      <c r="H122" s="526">
        <f t="shared" si="25"/>
        <v>62446.992476232859</v>
      </c>
      <c r="I122" s="577">
        <f t="shared" si="26"/>
        <v>62446.992476232859</v>
      </c>
      <c r="J122" s="514">
        <f t="shared" si="21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2036</v>
      </c>
      <c r="D123" s="374">
        <f>IF(F122+SUM(E$99:E122)=D$92,F122,D$92-SUM(E$99:E122))</f>
        <v>403058.11589235213</v>
      </c>
      <c r="E123" s="522">
        <f t="shared" si="22"/>
        <v>18322.79069767442</v>
      </c>
      <c r="F123" s="523">
        <f t="shared" si="23"/>
        <v>384735.32519467769</v>
      </c>
      <c r="G123" s="523">
        <f t="shared" si="24"/>
        <v>393896.72054351494</v>
      </c>
      <c r="H123" s="526">
        <f t="shared" si="25"/>
        <v>60485.710945777988</v>
      </c>
      <c r="I123" s="577">
        <f t="shared" si="26"/>
        <v>60485.710945777988</v>
      </c>
      <c r="J123" s="514">
        <f t="shared" si="21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2037</v>
      </c>
      <c r="D124" s="374">
        <f>IF(F123+SUM(E$99:E123)=D$92,F123,D$92-SUM(E$99:E123))</f>
        <v>384735.32519467769</v>
      </c>
      <c r="E124" s="522">
        <f t="shared" si="22"/>
        <v>18322.79069767442</v>
      </c>
      <c r="F124" s="523">
        <f t="shared" si="23"/>
        <v>366412.53449700325</v>
      </c>
      <c r="G124" s="523">
        <f t="shared" si="24"/>
        <v>375573.92984584044</v>
      </c>
      <c r="H124" s="526">
        <f t="shared" si="25"/>
        <v>58524.429415323109</v>
      </c>
      <c r="I124" s="577">
        <f t="shared" si="26"/>
        <v>58524.429415323109</v>
      </c>
      <c r="J124" s="514">
        <f t="shared" si="21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2038</v>
      </c>
      <c r="D125" s="374">
        <f>IF(F124+SUM(E$99:E124)=D$92,F124,D$92-SUM(E$99:E124))</f>
        <v>366412.53449700325</v>
      </c>
      <c r="E125" s="522">
        <f t="shared" si="22"/>
        <v>18322.79069767442</v>
      </c>
      <c r="F125" s="523">
        <f t="shared" si="23"/>
        <v>348089.7437993288</v>
      </c>
      <c r="G125" s="523">
        <f t="shared" si="24"/>
        <v>357251.13914816605</v>
      </c>
      <c r="H125" s="526">
        <f t="shared" si="25"/>
        <v>56563.147884868238</v>
      </c>
      <c r="I125" s="577">
        <f t="shared" si="26"/>
        <v>56563.147884868238</v>
      </c>
      <c r="J125" s="514">
        <f t="shared" si="21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2039</v>
      </c>
      <c r="D126" s="374">
        <f>IF(F125+SUM(E$99:E125)=D$92,F125,D$92-SUM(E$99:E125))</f>
        <v>348089.7437993288</v>
      </c>
      <c r="E126" s="522">
        <f t="shared" si="22"/>
        <v>18322.79069767442</v>
      </c>
      <c r="F126" s="523">
        <f t="shared" si="23"/>
        <v>329766.95310165436</v>
      </c>
      <c r="G126" s="523">
        <f t="shared" si="24"/>
        <v>338928.34845049155</v>
      </c>
      <c r="H126" s="526">
        <f t="shared" si="25"/>
        <v>54601.86635441336</v>
      </c>
      <c r="I126" s="577">
        <f t="shared" si="26"/>
        <v>54601.86635441336</v>
      </c>
      <c r="J126" s="514">
        <f t="shared" si="21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2040</v>
      </c>
      <c r="D127" s="374">
        <f>IF(F126+SUM(E$99:E126)=D$92,F126,D$92-SUM(E$99:E126))</f>
        <v>329766.95310165436</v>
      </c>
      <c r="E127" s="522">
        <f t="shared" si="22"/>
        <v>18322.79069767442</v>
      </c>
      <c r="F127" s="523">
        <f t="shared" si="23"/>
        <v>311444.16240397992</v>
      </c>
      <c r="G127" s="523">
        <f t="shared" si="24"/>
        <v>320605.55775281717</v>
      </c>
      <c r="H127" s="526">
        <f t="shared" si="25"/>
        <v>52640.584823958488</v>
      </c>
      <c r="I127" s="577">
        <f t="shared" si="26"/>
        <v>52640.584823958488</v>
      </c>
      <c r="J127" s="514">
        <f t="shared" si="21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2041</v>
      </c>
      <c r="D128" s="374">
        <f>IF(F127+SUM(E$99:E127)=D$92,F127,D$92-SUM(E$99:E127))</f>
        <v>311444.16240397992</v>
      </c>
      <c r="E128" s="522">
        <f t="shared" si="22"/>
        <v>18322.79069767442</v>
      </c>
      <c r="F128" s="523">
        <f t="shared" si="23"/>
        <v>293121.37170630548</v>
      </c>
      <c r="G128" s="523">
        <f t="shared" si="24"/>
        <v>302282.76705514267</v>
      </c>
      <c r="H128" s="526">
        <f t="shared" si="25"/>
        <v>50679.303293503603</v>
      </c>
      <c r="I128" s="577">
        <f t="shared" si="26"/>
        <v>50679.303293503603</v>
      </c>
      <c r="J128" s="514">
        <f t="shared" si="21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2042</v>
      </c>
      <c r="D129" s="374">
        <f>IF(F128+SUM(E$99:E128)=D$92,F128,D$92-SUM(E$99:E128))</f>
        <v>293121.37170630548</v>
      </c>
      <c r="E129" s="522">
        <f t="shared" si="22"/>
        <v>18322.79069767442</v>
      </c>
      <c r="F129" s="523">
        <f t="shared" si="23"/>
        <v>274798.58100863104</v>
      </c>
      <c r="G129" s="523">
        <f t="shared" si="24"/>
        <v>283959.97635746829</v>
      </c>
      <c r="H129" s="526">
        <f t="shared" si="25"/>
        <v>48718.021763048731</v>
      </c>
      <c r="I129" s="577">
        <f t="shared" si="26"/>
        <v>48718.021763048731</v>
      </c>
      <c r="J129" s="514">
        <f t="shared" si="21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2043</v>
      </c>
      <c r="D130" s="374">
        <f>IF(F129+SUM(E$99:E129)=D$92,F129,D$92-SUM(E$99:E129))</f>
        <v>274798.58100863104</v>
      </c>
      <c r="E130" s="522">
        <f t="shared" si="22"/>
        <v>18322.79069767442</v>
      </c>
      <c r="F130" s="523">
        <f t="shared" si="23"/>
        <v>256475.79031095663</v>
      </c>
      <c r="G130" s="523">
        <f t="shared" si="24"/>
        <v>265637.18565979385</v>
      </c>
      <c r="H130" s="526">
        <f t="shared" si="25"/>
        <v>46756.74023259386</v>
      </c>
      <c r="I130" s="577">
        <f t="shared" si="26"/>
        <v>46756.74023259386</v>
      </c>
      <c r="J130" s="514">
        <f t="shared" si="21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2044</v>
      </c>
      <c r="D131" s="374">
        <f>IF(F130+SUM(E$99:E130)=D$92,F130,D$92-SUM(E$99:E130))</f>
        <v>256475.79031095663</v>
      </c>
      <c r="E131" s="522">
        <f t="shared" si="22"/>
        <v>18322.79069767442</v>
      </c>
      <c r="F131" s="523">
        <f t="shared" si="23"/>
        <v>238152.99961328221</v>
      </c>
      <c r="G131" s="523">
        <f t="shared" si="24"/>
        <v>247314.3949621194</v>
      </c>
      <c r="H131" s="526">
        <f t="shared" si="25"/>
        <v>44795.458702138989</v>
      </c>
      <c r="I131" s="577">
        <f t="shared" si="26"/>
        <v>44795.458702138989</v>
      </c>
      <c r="J131" s="514">
        <f t="shared" si="21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20"/>
        <v/>
      </c>
      <c r="C132" s="507">
        <f>IF(D93="","-",+C131+1)</f>
        <v>2045</v>
      </c>
      <c r="D132" s="374">
        <f>IF(F131+SUM(E$99:E131)=D$92,F131,D$92-SUM(E$99:E131))</f>
        <v>238152.99961328221</v>
      </c>
      <c r="E132" s="522">
        <f t="shared" si="22"/>
        <v>18322.79069767442</v>
      </c>
      <c r="F132" s="523">
        <f t="shared" si="23"/>
        <v>219830.2089156078</v>
      </c>
      <c r="G132" s="523">
        <f t="shared" si="24"/>
        <v>228991.60426444502</v>
      </c>
      <c r="H132" s="526">
        <f t="shared" si="25"/>
        <v>42834.177171684118</v>
      </c>
      <c r="I132" s="577">
        <f t="shared" si="26"/>
        <v>42834.177171684118</v>
      </c>
      <c r="J132" s="514">
        <f t="shared" si="21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20"/>
        <v/>
      </c>
      <c r="C133" s="507">
        <f>IF(D93="","-",+C132+1)</f>
        <v>2046</v>
      </c>
      <c r="D133" s="374">
        <f>IF(F132+SUM(E$99:E132)=D$92,F132,D$92-SUM(E$99:E132))</f>
        <v>219830.2089156078</v>
      </c>
      <c r="E133" s="522">
        <f t="shared" si="22"/>
        <v>18322.79069767442</v>
      </c>
      <c r="F133" s="523">
        <f t="shared" si="23"/>
        <v>201507.41821793339</v>
      </c>
      <c r="G133" s="523">
        <f t="shared" si="24"/>
        <v>210668.81356677058</v>
      </c>
      <c r="H133" s="526">
        <f t="shared" si="25"/>
        <v>40872.895641229239</v>
      </c>
      <c r="I133" s="577">
        <f t="shared" si="26"/>
        <v>40872.895641229239</v>
      </c>
      <c r="J133" s="514">
        <f t="shared" si="21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20"/>
        <v/>
      </c>
      <c r="C134" s="507">
        <f>IF(D93="","-",+C133+1)</f>
        <v>2047</v>
      </c>
      <c r="D134" s="374">
        <f>IF(F133+SUM(E$99:E133)=D$92,F133,D$92-SUM(E$99:E133))</f>
        <v>201507.41821793339</v>
      </c>
      <c r="E134" s="522">
        <f t="shared" si="22"/>
        <v>18322.79069767442</v>
      </c>
      <c r="F134" s="523">
        <f t="shared" si="23"/>
        <v>183184.62752025897</v>
      </c>
      <c r="G134" s="523">
        <f t="shared" si="24"/>
        <v>192346.0228690962</v>
      </c>
      <c r="H134" s="526">
        <f t="shared" si="25"/>
        <v>38911.614110774375</v>
      </c>
      <c r="I134" s="577">
        <f t="shared" si="26"/>
        <v>38911.614110774375</v>
      </c>
      <c r="J134" s="514">
        <f t="shared" si="21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20"/>
        <v/>
      </c>
      <c r="C135" s="507">
        <f>IF(D93="","-",+C134+1)</f>
        <v>2048</v>
      </c>
      <c r="D135" s="374">
        <f>IF(F134+SUM(E$99:E134)=D$92,F134,D$92-SUM(E$99:E134))</f>
        <v>183184.62752025897</v>
      </c>
      <c r="E135" s="522">
        <f t="shared" si="22"/>
        <v>18322.79069767442</v>
      </c>
      <c r="F135" s="523">
        <f t="shared" si="23"/>
        <v>164861.83682258456</v>
      </c>
      <c r="G135" s="523">
        <f t="shared" si="24"/>
        <v>174023.23217142175</v>
      </c>
      <c r="H135" s="526">
        <f t="shared" si="25"/>
        <v>36950.332580319489</v>
      </c>
      <c r="I135" s="577">
        <f t="shared" si="26"/>
        <v>36950.332580319489</v>
      </c>
      <c r="J135" s="514">
        <f t="shared" si="21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20"/>
        <v/>
      </c>
      <c r="C136" s="507">
        <f>IF(D93="","-",+C135+1)</f>
        <v>2049</v>
      </c>
      <c r="D136" s="374">
        <f>IF(F135+SUM(E$99:E135)=D$92,F135,D$92-SUM(E$99:E135))</f>
        <v>164861.83682258456</v>
      </c>
      <c r="E136" s="522">
        <f t="shared" si="22"/>
        <v>18322.79069767442</v>
      </c>
      <c r="F136" s="523">
        <f t="shared" si="23"/>
        <v>146539.04612491015</v>
      </c>
      <c r="G136" s="523">
        <f t="shared" si="24"/>
        <v>155700.44147374737</v>
      </c>
      <c r="H136" s="526">
        <f t="shared" si="25"/>
        <v>34989.051049864625</v>
      </c>
      <c r="I136" s="577">
        <f t="shared" si="26"/>
        <v>34989.051049864625</v>
      </c>
      <c r="J136" s="514">
        <f t="shared" si="21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20"/>
        <v/>
      </c>
      <c r="C137" s="507">
        <f>IF(D93="","-",+C136+1)</f>
        <v>2050</v>
      </c>
      <c r="D137" s="374">
        <f>IF(F136+SUM(E$99:E136)=D$92,F136,D$92-SUM(E$99:E136))</f>
        <v>146539.04612491015</v>
      </c>
      <c r="E137" s="522">
        <f t="shared" si="22"/>
        <v>18322.79069767442</v>
      </c>
      <c r="F137" s="523">
        <f t="shared" si="23"/>
        <v>128216.25542723574</v>
      </c>
      <c r="G137" s="523">
        <f t="shared" si="24"/>
        <v>137377.65077607293</v>
      </c>
      <c r="H137" s="526">
        <f t="shared" si="25"/>
        <v>33027.769519409747</v>
      </c>
      <c r="I137" s="577">
        <f t="shared" si="26"/>
        <v>33027.769519409747</v>
      </c>
      <c r="J137" s="514">
        <f t="shared" si="21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20"/>
        <v/>
      </c>
      <c r="C138" s="507">
        <f>IF(D93="","-",+C137+1)</f>
        <v>2051</v>
      </c>
      <c r="D138" s="374">
        <f>IF(F137+SUM(E$99:E137)=D$92,F137,D$92-SUM(E$99:E137))</f>
        <v>128216.25542723574</v>
      </c>
      <c r="E138" s="522">
        <f t="shared" si="22"/>
        <v>18322.79069767442</v>
      </c>
      <c r="F138" s="523">
        <f t="shared" si="23"/>
        <v>109893.46472956132</v>
      </c>
      <c r="G138" s="523">
        <f t="shared" si="24"/>
        <v>119054.86007839853</v>
      </c>
      <c r="H138" s="526">
        <f t="shared" si="25"/>
        <v>31066.487988954876</v>
      </c>
      <c r="I138" s="577">
        <f t="shared" si="26"/>
        <v>31066.487988954876</v>
      </c>
      <c r="J138" s="514">
        <f t="shared" si="21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20"/>
        <v/>
      </c>
      <c r="C139" s="507">
        <f>IF(D93="","-",+C138+1)</f>
        <v>2052</v>
      </c>
      <c r="D139" s="374">
        <f>IF(F138+SUM(E$99:E138)=D$92,F138,D$92-SUM(E$99:E138))</f>
        <v>109893.46472956132</v>
      </c>
      <c r="E139" s="522">
        <f t="shared" si="22"/>
        <v>18322.79069767442</v>
      </c>
      <c r="F139" s="523">
        <f t="shared" si="23"/>
        <v>91570.674031886912</v>
      </c>
      <c r="G139" s="523">
        <f t="shared" si="24"/>
        <v>100732.06938072412</v>
      </c>
      <c r="H139" s="526">
        <f t="shared" si="25"/>
        <v>29105.206458500004</v>
      </c>
      <c r="I139" s="577">
        <f t="shared" si="26"/>
        <v>29105.206458500004</v>
      </c>
      <c r="J139" s="514">
        <f t="shared" si="21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20"/>
        <v/>
      </c>
      <c r="C140" s="507">
        <f>IF(D93="","-",+C139+1)</f>
        <v>2053</v>
      </c>
      <c r="D140" s="374">
        <f>IF(F139+SUM(E$99:E139)=D$92,F139,D$92-SUM(E$99:E139))</f>
        <v>91570.674031886912</v>
      </c>
      <c r="E140" s="522">
        <f t="shared" si="22"/>
        <v>18322.79069767442</v>
      </c>
      <c r="F140" s="523">
        <f t="shared" si="23"/>
        <v>73247.8833342125</v>
      </c>
      <c r="G140" s="523">
        <f t="shared" si="24"/>
        <v>82409.278683049706</v>
      </c>
      <c r="H140" s="526">
        <f t="shared" si="25"/>
        <v>27143.924928045133</v>
      </c>
      <c r="I140" s="577">
        <f t="shared" si="26"/>
        <v>27143.924928045133</v>
      </c>
      <c r="J140" s="514">
        <f t="shared" si="21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20"/>
        <v/>
      </c>
      <c r="C141" s="507">
        <f>IF(D93="","-",+C140+1)</f>
        <v>2054</v>
      </c>
      <c r="D141" s="374">
        <f>IF(F140+SUM(E$99:E140)=D$92,F140,D$92-SUM(E$99:E140))</f>
        <v>73247.8833342125</v>
      </c>
      <c r="E141" s="522">
        <f t="shared" si="22"/>
        <v>18322.79069767442</v>
      </c>
      <c r="F141" s="523">
        <f t="shared" si="23"/>
        <v>54925.09263653808</v>
      </c>
      <c r="G141" s="523">
        <f t="shared" si="24"/>
        <v>64086.487985375294</v>
      </c>
      <c r="H141" s="526">
        <f t="shared" si="25"/>
        <v>25182.643397590262</v>
      </c>
      <c r="I141" s="577">
        <f t="shared" si="26"/>
        <v>25182.643397590262</v>
      </c>
      <c r="J141" s="514">
        <f t="shared" si="21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20"/>
        <v/>
      </c>
      <c r="C142" s="507">
        <f>IF(D93="","-",+C141+1)</f>
        <v>2055</v>
      </c>
      <c r="D142" s="374">
        <f>IF(F141+SUM(E$99:E141)=D$92,F141,D$92-SUM(E$99:E141))</f>
        <v>54925.09263653808</v>
      </c>
      <c r="E142" s="522">
        <f t="shared" si="22"/>
        <v>18322.79069767442</v>
      </c>
      <c r="F142" s="523">
        <f t="shared" si="23"/>
        <v>36602.30193886366</v>
      </c>
      <c r="G142" s="523">
        <f t="shared" si="24"/>
        <v>45763.697287700867</v>
      </c>
      <c r="H142" s="526">
        <f t="shared" si="25"/>
        <v>23221.361867135387</v>
      </c>
      <c r="I142" s="577">
        <f t="shared" si="26"/>
        <v>23221.361867135387</v>
      </c>
      <c r="J142" s="514">
        <f t="shared" si="21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20"/>
        <v/>
      </c>
      <c r="C143" s="507">
        <f>IF(D93="","-",+C142+1)</f>
        <v>2056</v>
      </c>
      <c r="D143" s="374">
        <f>IF(F142+SUM(E$99:E142)=D$92,F142,D$92-SUM(E$99:E142))</f>
        <v>36602.30193886366</v>
      </c>
      <c r="E143" s="522">
        <f t="shared" si="22"/>
        <v>18322.79069767442</v>
      </c>
      <c r="F143" s="523">
        <f t="shared" si="23"/>
        <v>18279.511241189241</v>
      </c>
      <c r="G143" s="523">
        <f t="shared" si="24"/>
        <v>27440.90659002645</v>
      </c>
      <c r="H143" s="526">
        <f t="shared" si="25"/>
        <v>21260.080336680512</v>
      </c>
      <c r="I143" s="577">
        <f t="shared" si="26"/>
        <v>21260.080336680512</v>
      </c>
      <c r="J143" s="514">
        <f t="shared" si="21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20"/>
        <v/>
      </c>
      <c r="C144" s="507">
        <f>IF(D93="","-",+C143+1)</f>
        <v>2057</v>
      </c>
      <c r="D144" s="374">
        <f>IF(F143+SUM(E$99:E143)=D$92,F143,D$92-SUM(E$99:E143))</f>
        <v>18279.511241189241</v>
      </c>
      <c r="E144" s="522">
        <f t="shared" si="22"/>
        <v>18279.511241189241</v>
      </c>
      <c r="F144" s="523">
        <f t="shared" si="23"/>
        <v>0</v>
      </c>
      <c r="G144" s="523">
        <f t="shared" si="24"/>
        <v>9139.7556205946203</v>
      </c>
      <c r="H144" s="526">
        <f t="shared" si="25"/>
        <v>19257.835678078569</v>
      </c>
      <c r="I144" s="577">
        <f t="shared" si="26"/>
        <v>19257.835678078569</v>
      </c>
      <c r="J144" s="514">
        <f t="shared" si="21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20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 t="shared" si="22"/>
        <v>0</v>
      </c>
      <c r="F145" s="523">
        <f t="shared" si="23"/>
        <v>0</v>
      </c>
      <c r="G145" s="523">
        <f t="shared" si="24"/>
        <v>0</v>
      </c>
      <c r="H145" s="526">
        <f t="shared" si="25"/>
        <v>0</v>
      </c>
      <c r="I145" s="577">
        <f t="shared" si="26"/>
        <v>0</v>
      </c>
      <c r="J145" s="514">
        <f t="shared" si="21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20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22"/>
        <v>0</v>
      </c>
      <c r="F146" s="523">
        <f t="shared" si="23"/>
        <v>0</v>
      </c>
      <c r="G146" s="523">
        <f t="shared" si="24"/>
        <v>0</v>
      </c>
      <c r="H146" s="526">
        <f t="shared" si="25"/>
        <v>0</v>
      </c>
      <c r="I146" s="577">
        <f t="shared" si="26"/>
        <v>0</v>
      </c>
      <c r="J146" s="514">
        <f t="shared" si="21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20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22"/>
        <v>0</v>
      </c>
      <c r="F147" s="523">
        <f t="shared" si="23"/>
        <v>0</v>
      </c>
      <c r="G147" s="523">
        <f t="shared" si="24"/>
        <v>0</v>
      </c>
      <c r="H147" s="526">
        <f t="shared" si="25"/>
        <v>0</v>
      </c>
      <c r="I147" s="577">
        <f t="shared" si="26"/>
        <v>0</v>
      </c>
      <c r="J147" s="514">
        <f t="shared" si="21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20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22"/>
        <v>0</v>
      </c>
      <c r="F148" s="523">
        <f t="shared" si="23"/>
        <v>0</v>
      </c>
      <c r="G148" s="523">
        <f t="shared" si="24"/>
        <v>0</v>
      </c>
      <c r="H148" s="526">
        <f t="shared" si="25"/>
        <v>0</v>
      </c>
      <c r="I148" s="577">
        <f t="shared" si="26"/>
        <v>0</v>
      </c>
      <c r="J148" s="514">
        <f t="shared" si="21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20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22"/>
        <v>0</v>
      </c>
      <c r="F149" s="523">
        <f t="shared" si="23"/>
        <v>0</v>
      </c>
      <c r="G149" s="523">
        <f t="shared" si="24"/>
        <v>0</v>
      </c>
      <c r="H149" s="526">
        <f t="shared" si="25"/>
        <v>0</v>
      </c>
      <c r="I149" s="577">
        <f t="shared" si="26"/>
        <v>0</v>
      </c>
      <c r="J149" s="514">
        <f t="shared" si="21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20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22"/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1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20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22"/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1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20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22"/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1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20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22"/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1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20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22"/>
        <v>0</v>
      </c>
      <c r="F154" s="523">
        <f t="shared" si="23"/>
        <v>0</v>
      </c>
      <c r="G154" s="523">
        <f t="shared" si="24"/>
        <v>0</v>
      </c>
      <c r="H154" s="526">
        <f t="shared" si="25"/>
        <v>0</v>
      </c>
      <c r="I154" s="577">
        <f t="shared" si="26"/>
        <v>0</v>
      </c>
      <c r="J154" s="514">
        <f t="shared" si="21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2638220.4006095207</v>
      </c>
      <c r="I155" s="375">
        <f>SUM(I99:I154)</f>
        <v>2638220.4006095207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16256.311624142963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16256.311624142963</v>
      </c>
      <c r="O6" s="269"/>
      <c r="P6" s="269"/>
    </row>
    <row r="7" spans="1:16" ht="13.5" thickBot="1">
      <c r="C7" s="467" t="s">
        <v>48</v>
      </c>
      <c r="D7" s="624" t="s">
        <v>335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334</v>
      </c>
      <c r="E9" s="637" t="s">
        <v>396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3816.5738095238098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>G23</f>
        <v>21316.782668999032</v>
      </c>
      <c r="L23" s="519">
        <f>IF(K23&lt;&gt;0,+G23-K23,0)</f>
        <v>0</v>
      </c>
      <c r="M23" s="518">
        <f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>G24</f>
        <v>20164.678191842031</v>
      </c>
      <c r="L24" s="519">
        <f>IF(K24&lt;&gt;0,+G24-K24,0)</f>
        <v>0</v>
      </c>
      <c r="M24" s="518">
        <f>H24</f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18326.118218254182</v>
      </c>
      <c r="H25" s="639">
        <v>18326.118218254182</v>
      </c>
      <c r="I25" s="511">
        <f t="shared" si="6"/>
        <v>0</v>
      </c>
      <c r="J25" s="511"/>
      <c r="K25" s="518">
        <f>G25</f>
        <v>18326.118218254182</v>
      </c>
      <c r="L25" s="519">
        <f>IF(K25&lt;&gt;0,+G25-K25,0)</f>
        <v>0</v>
      </c>
      <c r="M25" s="518">
        <f>H25</f>
        <v>18326.118218254182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3727.8162790697675</v>
      </c>
      <c r="F26" s="631">
        <v>123168.93325196503</v>
      </c>
      <c r="G26" s="630">
        <v>16175.544883269005</v>
      </c>
      <c r="H26" s="639">
        <v>16175.544883269005</v>
      </c>
      <c r="I26" s="511">
        <f t="shared" si="6"/>
        <v>0</v>
      </c>
      <c r="J26" s="511"/>
      <c r="K26" s="518">
        <f>G26</f>
        <v>16175.544883269005</v>
      </c>
      <c r="L26" s="519">
        <f>IF(K26&lt;&gt;0,+G26-K26,0)</f>
        <v>0</v>
      </c>
      <c r="M26" s="518">
        <f>H26</f>
        <v>16175.544883269005</v>
      </c>
      <c r="N26" s="514">
        <f t="shared" ref="N26:N72" si="7">IF(M26&lt;&gt;0,+H26-M26,0)</f>
        <v>0</v>
      </c>
      <c r="O26" s="514">
        <f t="shared" ref="O26:O72" si="8">+N26-L26</f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19292.146755966492</v>
      </c>
      <c r="H27" s="639">
        <v>19292.146755966492</v>
      </c>
      <c r="I27" s="511">
        <f t="shared" si="6"/>
        <v>0</v>
      </c>
      <c r="J27" s="511"/>
      <c r="K27" s="518">
        <f>G27</f>
        <v>19292.146755966492</v>
      </c>
      <c r="L27" s="519">
        <f>IF(K27&lt;&gt;0,+G27-K27,0)</f>
        <v>0</v>
      </c>
      <c r="M27" s="518">
        <f>H27</f>
        <v>19292.146755966492</v>
      </c>
      <c r="N27" s="514">
        <f t="shared" si="7"/>
        <v>0</v>
      </c>
      <c r="O27" s="514">
        <f t="shared" si="8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23">
        <f>IF(F27+SUM(E$17:E27)=D$10,F27,D$10-SUM(E$17:E27))</f>
        <v>119259.27227635524</v>
      </c>
      <c r="E28" s="522">
        <f>IF(+I14&lt;F27,I14,D28)</f>
        <v>3816.5738095238098</v>
      </c>
      <c r="F28" s="523">
        <f t="shared" ref="F28:F33" si="9">+D28-E28</f>
        <v>115442.69846683144</v>
      </c>
      <c r="G28" s="524">
        <f t="shared" ref="G28:G55" si="10">+I$12*((D28+F28)/2)+E28</f>
        <v>16256.311624142963</v>
      </c>
      <c r="H28" s="491">
        <f t="shared" ref="H28:H55" si="11">+I$13*((D28+F28)/2)+E28</f>
        <v>16256.311624142963</v>
      </c>
      <c r="I28" s="511">
        <f t="shared" si="6"/>
        <v>0</v>
      </c>
      <c r="J28" s="511"/>
      <c r="K28" s="525"/>
      <c r="L28" s="514">
        <f t="shared" ref="L28:L72" si="12">IF(K28&lt;&gt;0,+G28-K28,0)</f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115442.69846683144</v>
      </c>
      <c r="E29" s="522">
        <f>IF(+I14&lt;F28,I14,D29)</f>
        <v>3816.5738095238098</v>
      </c>
      <c r="F29" s="523">
        <f t="shared" si="9"/>
        <v>111626.12465730764</v>
      </c>
      <c r="G29" s="524">
        <f t="shared" si="10"/>
        <v>15851.737453842805</v>
      </c>
      <c r="H29" s="491">
        <f t="shared" si="11"/>
        <v>15851.737453842805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111626.12465730764</v>
      </c>
      <c r="E30" s="522">
        <f>IF(+I14&lt;F29,I14,D30)</f>
        <v>3816.5738095238098</v>
      </c>
      <c r="F30" s="523">
        <f t="shared" si="9"/>
        <v>107809.55084778383</v>
      </c>
      <c r="G30" s="524">
        <f t="shared" si="10"/>
        <v>15447.163283542646</v>
      </c>
      <c r="H30" s="491">
        <f t="shared" si="11"/>
        <v>15447.163283542646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107809.55084778383</v>
      </c>
      <c r="E31" s="522">
        <f>IF(+I14&lt;F30,I14,D31)</f>
        <v>3816.5738095238098</v>
      </c>
      <c r="F31" s="523">
        <f t="shared" si="9"/>
        <v>103992.97703826003</v>
      </c>
      <c r="G31" s="524">
        <f t="shared" si="10"/>
        <v>15042.589113242489</v>
      </c>
      <c r="H31" s="491">
        <f t="shared" si="11"/>
        <v>15042.589113242489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103992.97703826003</v>
      </c>
      <c r="E32" s="522">
        <f>IF(+I14&lt;F31,I14,D32)</f>
        <v>3816.5738095238098</v>
      </c>
      <c r="F32" s="523">
        <f t="shared" si="9"/>
        <v>100176.40322873622</v>
      </c>
      <c r="G32" s="524">
        <f t="shared" si="10"/>
        <v>14638.014942942331</v>
      </c>
      <c r="H32" s="491">
        <f t="shared" si="11"/>
        <v>14638.014942942331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100176.40322873622</v>
      </c>
      <c r="E33" s="522">
        <f>IF(+I14&lt;F32,I14,D33)</f>
        <v>3816.5738095238098</v>
      </c>
      <c r="F33" s="523">
        <f t="shared" si="9"/>
        <v>96359.829419212416</v>
      </c>
      <c r="G33" s="524">
        <f t="shared" si="10"/>
        <v>14233.440772642172</v>
      </c>
      <c r="H33" s="491">
        <f t="shared" si="11"/>
        <v>14233.440772642172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96359.829419212416</v>
      </c>
      <c r="E34" s="522">
        <f>IF(+I14&lt;F33,I14,D34)</f>
        <v>3816.5738095238098</v>
      </c>
      <c r="F34" s="523">
        <f t="shared" ref="F34:F72" si="13">+D34-E34</f>
        <v>92543.255609688611</v>
      </c>
      <c r="G34" s="524">
        <f t="shared" si="10"/>
        <v>13828.866602342016</v>
      </c>
      <c r="H34" s="491">
        <f t="shared" si="11"/>
        <v>13828.866602342016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92543.255609688611</v>
      </c>
      <c r="E35" s="522">
        <f>IF(+I14&lt;F34,I14,D35)</f>
        <v>3816.5738095238098</v>
      </c>
      <c r="F35" s="523">
        <f t="shared" si="13"/>
        <v>88726.681800164806</v>
      </c>
      <c r="G35" s="524">
        <f t="shared" si="10"/>
        <v>13424.292432041857</v>
      </c>
      <c r="H35" s="491">
        <f t="shared" si="11"/>
        <v>13424.292432041857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88726.681800164806</v>
      </c>
      <c r="E36" s="522">
        <f>IF(+I14&lt;F35,I14,D36)</f>
        <v>3816.5738095238098</v>
      </c>
      <c r="F36" s="523">
        <f t="shared" si="13"/>
        <v>84910.107990641001</v>
      </c>
      <c r="G36" s="524">
        <f t="shared" si="10"/>
        <v>13019.7182617417</v>
      </c>
      <c r="H36" s="491">
        <f t="shared" si="11"/>
        <v>13019.7182617417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84910.107990641001</v>
      </c>
      <c r="E37" s="522">
        <f>IF(+I14&lt;F36,I14,D37)</f>
        <v>3816.5738095238098</v>
      </c>
      <c r="F37" s="523">
        <f t="shared" si="13"/>
        <v>81093.534181117197</v>
      </c>
      <c r="G37" s="524">
        <f t="shared" si="10"/>
        <v>12615.144091441542</v>
      </c>
      <c r="H37" s="491">
        <f t="shared" si="11"/>
        <v>12615.144091441542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81093.534181117197</v>
      </c>
      <c r="E38" s="522">
        <f>IF(+I14&lt;F37,I14,D38)</f>
        <v>3816.5738095238098</v>
      </c>
      <c r="F38" s="523">
        <f t="shared" si="13"/>
        <v>77276.960371593392</v>
      </c>
      <c r="G38" s="524">
        <f t="shared" si="10"/>
        <v>12210.569921141383</v>
      </c>
      <c r="H38" s="491">
        <f t="shared" si="11"/>
        <v>12210.569921141383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77276.960371593392</v>
      </c>
      <c r="E39" s="522">
        <f>IF(+I14&lt;F38,I14,D39)</f>
        <v>3816.5738095238098</v>
      </c>
      <c r="F39" s="523">
        <f t="shared" si="13"/>
        <v>73460.386562069587</v>
      </c>
      <c r="G39" s="524">
        <f t="shared" si="10"/>
        <v>11805.995750841224</v>
      </c>
      <c r="H39" s="491">
        <f t="shared" si="11"/>
        <v>11805.995750841224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73460.386562069587</v>
      </c>
      <c r="E40" s="522">
        <f>IF(+I14&lt;F39,I14,D40)</f>
        <v>3816.5738095238098</v>
      </c>
      <c r="F40" s="523">
        <f t="shared" si="13"/>
        <v>69643.812752545782</v>
      </c>
      <c r="G40" s="524">
        <f t="shared" si="10"/>
        <v>11401.421580541068</v>
      </c>
      <c r="H40" s="491">
        <f t="shared" si="11"/>
        <v>11401.421580541068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69643.812752545782</v>
      </c>
      <c r="E41" s="522">
        <f>IF(+I14&lt;F40,I14,D41)</f>
        <v>3816.5738095238098</v>
      </c>
      <c r="F41" s="523">
        <f t="shared" si="13"/>
        <v>65827.238943021977</v>
      </c>
      <c r="G41" s="524">
        <f t="shared" si="10"/>
        <v>10996.847410240909</v>
      </c>
      <c r="H41" s="491">
        <f t="shared" si="11"/>
        <v>10996.847410240909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65827.238943021977</v>
      </c>
      <c r="E42" s="522">
        <f>IF(+I14&lt;F41,I14,D42)</f>
        <v>3816.5738095238098</v>
      </c>
      <c r="F42" s="523">
        <f t="shared" si="13"/>
        <v>62010.665133498165</v>
      </c>
      <c r="G42" s="524">
        <f t="shared" si="10"/>
        <v>10592.27323994075</v>
      </c>
      <c r="H42" s="491">
        <f t="shared" si="11"/>
        <v>10592.27323994075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62010.665133498165</v>
      </c>
      <c r="E43" s="522">
        <f>IF(+I14&lt;F42,I14,D43)</f>
        <v>3816.5738095238098</v>
      </c>
      <c r="F43" s="523">
        <f t="shared" si="13"/>
        <v>58194.091323974353</v>
      </c>
      <c r="G43" s="524">
        <f t="shared" si="10"/>
        <v>10187.699069640592</v>
      </c>
      <c r="H43" s="491">
        <f t="shared" si="11"/>
        <v>10187.699069640592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58194.091323974353</v>
      </c>
      <c r="E44" s="522">
        <f>IF(+I14&lt;F43,I14,D44)</f>
        <v>3816.5738095238098</v>
      </c>
      <c r="F44" s="523">
        <f t="shared" si="13"/>
        <v>54377.517514450541</v>
      </c>
      <c r="G44" s="524">
        <f t="shared" si="10"/>
        <v>9783.1248993404333</v>
      </c>
      <c r="H44" s="491">
        <f t="shared" si="11"/>
        <v>9783.1248993404333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54377.517514450541</v>
      </c>
      <c r="E45" s="522">
        <f>IF(+I14&lt;F44,I14,D45)</f>
        <v>3816.5738095238098</v>
      </c>
      <c r="F45" s="523">
        <f t="shared" si="13"/>
        <v>50560.943704926729</v>
      </c>
      <c r="G45" s="524">
        <f t="shared" si="10"/>
        <v>9378.5507290402747</v>
      </c>
      <c r="H45" s="491">
        <f t="shared" si="11"/>
        <v>9378.5507290402747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50560.943704926729</v>
      </c>
      <c r="E46" s="522">
        <f>IF(+I14&lt;F45,I14,D46)</f>
        <v>3816.5738095238098</v>
      </c>
      <c r="F46" s="523">
        <f t="shared" si="13"/>
        <v>46744.369895402917</v>
      </c>
      <c r="G46" s="524">
        <f t="shared" si="10"/>
        <v>8973.9765587401162</v>
      </c>
      <c r="H46" s="491">
        <f t="shared" si="11"/>
        <v>8973.9765587401162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46744.369895402917</v>
      </c>
      <c r="E47" s="522">
        <f>IF(+I14&lt;F46,I14,D47)</f>
        <v>3816.5738095238098</v>
      </c>
      <c r="F47" s="523">
        <f t="shared" si="13"/>
        <v>42927.796085879105</v>
      </c>
      <c r="G47" s="524">
        <f t="shared" si="10"/>
        <v>8569.4023884399576</v>
      </c>
      <c r="H47" s="491">
        <f t="shared" si="11"/>
        <v>8569.4023884399576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42927.796085879105</v>
      </c>
      <c r="E48" s="522">
        <f>IF(+I14&lt;F47,I14,D48)</f>
        <v>3816.5738095238098</v>
      </c>
      <c r="F48" s="523">
        <f t="shared" si="13"/>
        <v>39111.222276355293</v>
      </c>
      <c r="G48" s="524">
        <f t="shared" si="10"/>
        <v>8164.828218139799</v>
      </c>
      <c r="H48" s="491">
        <f t="shared" si="11"/>
        <v>8164.828218139799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39111.222276355293</v>
      </c>
      <c r="E49" s="522">
        <f>IF(+I14&lt;F48,I14,D49)</f>
        <v>3816.5738095238098</v>
      </c>
      <c r="F49" s="523">
        <f t="shared" si="13"/>
        <v>35294.648466831481</v>
      </c>
      <c r="G49" s="524">
        <f t="shared" si="10"/>
        <v>7760.2540478396386</v>
      </c>
      <c r="H49" s="491">
        <f t="shared" si="11"/>
        <v>7760.2540478396386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35294.648466831481</v>
      </c>
      <c r="E50" s="522">
        <f>IF(+I14&lt;F49,I14,D50)</f>
        <v>3816.5738095238098</v>
      </c>
      <c r="F50" s="523">
        <f t="shared" si="13"/>
        <v>31478.074657307672</v>
      </c>
      <c r="G50" s="524">
        <f t="shared" si="10"/>
        <v>7355.6798775394818</v>
      </c>
      <c r="H50" s="491">
        <f t="shared" si="11"/>
        <v>7355.6798775394818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31478.074657307672</v>
      </c>
      <c r="E51" s="522">
        <f>IF(+I14&lt;F50,I14,D51)</f>
        <v>3816.5738095238098</v>
      </c>
      <c r="F51" s="523">
        <f t="shared" si="13"/>
        <v>27661.500847783864</v>
      </c>
      <c r="G51" s="524">
        <f t="shared" si="10"/>
        <v>6951.1057072393232</v>
      </c>
      <c r="H51" s="491">
        <f t="shared" si="11"/>
        <v>6951.1057072393232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27661.500847783864</v>
      </c>
      <c r="E52" s="522">
        <f>IF(+I14&lt;F51,I14,D52)</f>
        <v>3816.5738095238098</v>
      </c>
      <c r="F52" s="523">
        <f t="shared" si="13"/>
        <v>23844.927038260055</v>
      </c>
      <c r="G52" s="524">
        <f t="shared" si="10"/>
        <v>6546.5315369391647</v>
      </c>
      <c r="H52" s="491">
        <f t="shared" si="11"/>
        <v>6546.5315369391647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23844.927038260055</v>
      </c>
      <c r="E53" s="522">
        <f>IF(+I14&lt;F52,I14,D53)</f>
        <v>3816.5738095238098</v>
      </c>
      <c r="F53" s="523">
        <f t="shared" si="13"/>
        <v>20028.353228736247</v>
      </c>
      <c r="G53" s="524">
        <f t="shared" si="10"/>
        <v>6141.9573666390061</v>
      </c>
      <c r="H53" s="491">
        <f t="shared" si="11"/>
        <v>6141.9573666390061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20028.353228736247</v>
      </c>
      <c r="E54" s="522">
        <f>IF(+I14&lt;F53,I14,D54)</f>
        <v>3816.5738095238098</v>
      </c>
      <c r="F54" s="523">
        <f t="shared" si="13"/>
        <v>16211.779419212437</v>
      </c>
      <c r="G54" s="524">
        <f t="shared" si="10"/>
        <v>5737.3831963388475</v>
      </c>
      <c r="H54" s="491">
        <f t="shared" si="11"/>
        <v>5737.3831963388475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16211.779419212437</v>
      </c>
      <c r="E55" s="522">
        <f>IF(+I14&lt;F54,I14,D55)</f>
        <v>3816.5738095238098</v>
      </c>
      <c r="F55" s="523">
        <f t="shared" si="13"/>
        <v>12395.205609688626</v>
      </c>
      <c r="G55" s="524">
        <f t="shared" si="10"/>
        <v>5332.8090260386889</v>
      </c>
      <c r="H55" s="491">
        <f t="shared" si="11"/>
        <v>5332.8090260386889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12395.205609688626</v>
      </c>
      <c r="E56" s="522">
        <f>IF(+I14&lt;F55,I14,D56)</f>
        <v>3816.5738095238098</v>
      </c>
      <c r="F56" s="523">
        <f t="shared" si="13"/>
        <v>8578.631800164816</v>
      </c>
      <c r="G56" s="524">
        <f t="shared" ref="G56:G72" si="15">+I$12*((D56+F56)/2)+E56</f>
        <v>4928.2348557385303</v>
      </c>
      <c r="H56" s="491">
        <f t="shared" ref="H56:H72" si="16">+I$13*((D56+F56)/2)+E56</f>
        <v>4928.2348557385303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8578.631800164816</v>
      </c>
      <c r="E57" s="522">
        <f>IF(+I14&lt;F56,I14,D57)</f>
        <v>3816.5738095238098</v>
      </c>
      <c r="F57" s="523">
        <f t="shared" si="13"/>
        <v>4762.0579906410057</v>
      </c>
      <c r="G57" s="524">
        <f t="shared" si="15"/>
        <v>4523.6606854383717</v>
      </c>
      <c r="H57" s="491">
        <f t="shared" si="16"/>
        <v>4523.6606854383717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4762.0579906410057</v>
      </c>
      <c r="E58" s="522">
        <f>IF(+I14&lt;F57,I14,D58)</f>
        <v>3816.5738095238098</v>
      </c>
      <c r="F58" s="523">
        <f t="shared" si="13"/>
        <v>945.48418111719593</v>
      </c>
      <c r="G58" s="524">
        <f t="shared" si="15"/>
        <v>4119.0865151382131</v>
      </c>
      <c r="H58" s="491">
        <f t="shared" si="16"/>
        <v>4119.0865151382131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945.48418111719593</v>
      </c>
      <c r="E59" s="522">
        <f>IF(+I14&lt;F58,I14,D59)</f>
        <v>945.48418111719593</v>
      </c>
      <c r="F59" s="523">
        <f t="shared" si="13"/>
        <v>0</v>
      </c>
      <c r="G59" s="524">
        <f t="shared" si="15"/>
        <v>995.59699134935818</v>
      </c>
      <c r="H59" s="491">
        <f t="shared" si="16"/>
        <v>995.59699134935818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160296.09999999998</v>
      </c>
      <c r="F73" s="375"/>
      <c r="G73" s="375">
        <f>SUM(G17:G72)</f>
        <v>553304.6257421769</v>
      </c>
      <c r="H73" s="375">
        <f>SUM(H17:H72)</f>
        <v>553304.6257421769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16175.544883269005</v>
      </c>
      <c r="N87" s="546">
        <f>IF(J92&lt;D11,0,VLOOKUP(J92,C17:O72,11))</f>
        <v>16175.544883269005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19108.063195756004</v>
      </c>
      <c r="N88" s="550">
        <f>IF(J92&lt;D11,0,VLOOKUP(J92,C99:P154,7))</f>
        <v>19108.063195756004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2932.5183124869982</v>
      </c>
      <c r="N89" s="555">
        <f>+N88-N87</f>
        <v>2932.5183124869982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3727.8139534883721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17"/>
        <v>0</v>
      </c>
      <c r="N102" s="518"/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17"/>
        <v>0</v>
      </c>
      <c r="N103" s="518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>+H104</f>
        <v>21895.158174484655</v>
      </c>
      <c r="M104" s="514">
        <f t="shared" si="17"/>
        <v>0</v>
      </c>
      <c r="N104" s="518">
        <f>+I104</f>
        <v>21895.158174484655</v>
      </c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>+H105</f>
        <v>23411.048533108711</v>
      </c>
      <c r="M105" s="514">
        <f>IF(L105&lt;&gt;0,+H105-L105,0)</f>
        <v>0</v>
      </c>
      <c r="N105" s="518">
        <f>+I105</f>
        <v>23411.048533108711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0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21">+I106-H106</f>
        <v>0</v>
      </c>
      <c r="K106" s="514"/>
      <c r="L106" s="518">
        <f>+H106</f>
        <v>22192.161676613654</v>
      </c>
      <c r="M106" s="514">
        <f>IF(L106&lt;&gt;0,+H106-L106,0)</f>
        <v>0</v>
      </c>
      <c r="N106" s="518">
        <f>+I106</f>
        <v>22192.161676613654</v>
      </c>
      <c r="O106" s="514">
        <f>IF(N106&lt;&gt;0,+I106-N106,0)</f>
        <v>0</v>
      </c>
      <c r="P106" s="514">
        <f>+O106-M106</f>
        <v>0</v>
      </c>
    </row>
    <row r="107" spans="1:16" ht="12.5">
      <c r="B107" s="195" t="str">
        <f t="shared" si="20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21"/>
        <v>0</v>
      </c>
      <c r="K107" s="514"/>
      <c r="L107" s="518">
        <f>+H107</f>
        <v>19388.853779903409</v>
      </c>
      <c r="M107" s="514">
        <f>IF(L107&lt;&gt;0,+H107-L107,0)</f>
        <v>0</v>
      </c>
      <c r="N107" s="518">
        <f>+I107</f>
        <v>19388.853779903409</v>
      </c>
      <c r="O107" s="514">
        <f>IF(N107&lt;&gt;0,+I107-N107,0)</f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2019</v>
      </c>
      <c r="D108" s="374">
        <f>IF(F107+SUM(E$99:E107)=D$92,F107,D$92-SUM(E$99:E107))</f>
        <v>145550.10570354114</v>
      </c>
      <c r="E108" s="522">
        <f t="shared" ref="E108:E154" si="22">IF(+$J$96&lt;F107,$J$96,D108)</f>
        <v>3727.8139534883721</v>
      </c>
      <c r="F108" s="523">
        <f t="shared" ref="F108:F154" si="23">+D108-E108</f>
        <v>141822.29175005277</v>
      </c>
      <c r="G108" s="523">
        <f t="shared" ref="G108:G154" si="24">+(F108+D108)/2</f>
        <v>143686.19872679695</v>
      </c>
      <c r="H108" s="526">
        <f t="shared" ref="H108:H154" si="25">+J$94*G108+E108</f>
        <v>19108.063195756004</v>
      </c>
      <c r="I108" s="577">
        <f t="shared" ref="I108:I154" si="26">+J$95*G108+E108</f>
        <v>19108.063195756004</v>
      </c>
      <c r="J108" s="514">
        <f t="shared" si="21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2020</v>
      </c>
      <c r="D109" s="374">
        <f>IF(F108+SUM(E$99:E108)=D$92,F108,D$92-SUM(E$99:E108))</f>
        <v>141822.29175005277</v>
      </c>
      <c r="E109" s="522">
        <f t="shared" si="22"/>
        <v>3727.8139534883721</v>
      </c>
      <c r="F109" s="523">
        <f t="shared" si="23"/>
        <v>138094.4777965644</v>
      </c>
      <c r="G109" s="523">
        <f t="shared" si="24"/>
        <v>139958.38477330859</v>
      </c>
      <c r="H109" s="526">
        <f t="shared" si="25"/>
        <v>18709.035952767488</v>
      </c>
      <c r="I109" s="577">
        <f t="shared" si="26"/>
        <v>18709.035952767488</v>
      </c>
      <c r="J109" s="514">
        <f t="shared" si="21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2021</v>
      </c>
      <c r="D110" s="374">
        <f>IF(F109+SUM(E$99:E109)=D$92,F109,D$92-SUM(E$99:E109))</f>
        <v>138094.4777965644</v>
      </c>
      <c r="E110" s="522">
        <f t="shared" si="22"/>
        <v>3727.8139534883721</v>
      </c>
      <c r="F110" s="523">
        <f t="shared" si="23"/>
        <v>134366.66384307604</v>
      </c>
      <c r="G110" s="523">
        <f t="shared" si="24"/>
        <v>136230.57081982022</v>
      </c>
      <c r="H110" s="526">
        <f t="shared" si="25"/>
        <v>18310.008709778966</v>
      </c>
      <c r="I110" s="577">
        <f t="shared" si="26"/>
        <v>18310.008709778966</v>
      </c>
      <c r="J110" s="514">
        <f t="shared" si="21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2022</v>
      </c>
      <c r="D111" s="374">
        <f>IF(F110+SUM(E$99:E110)=D$92,F110,D$92-SUM(E$99:E110))</f>
        <v>134366.66384307604</v>
      </c>
      <c r="E111" s="522">
        <f t="shared" si="22"/>
        <v>3727.8139534883721</v>
      </c>
      <c r="F111" s="523">
        <f t="shared" si="23"/>
        <v>130638.84988958767</v>
      </c>
      <c r="G111" s="523">
        <f t="shared" si="24"/>
        <v>132502.75686633185</v>
      </c>
      <c r="H111" s="526">
        <f t="shared" si="25"/>
        <v>17910.98146679045</v>
      </c>
      <c r="I111" s="577">
        <f t="shared" si="26"/>
        <v>17910.98146679045</v>
      </c>
      <c r="J111" s="514">
        <f t="shared" si="21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2023</v>
      </c>
      <c r="D112" s="374">
        <f>IF(F111+SUM(E$99:E111)=D$92,F111,D$92-SUM(E$99:E111))</f>
        <v>130638.84988958767</v>
      </c>
      <c r="E112" s="522">
        <f t="shared" si="22"/>
        <v>3727.8139534883721</v>
      </c>
      <c r="F112" s="523">
        <f t="shared" si="23"/>
        <v>126911.0359360993</v>
      </c>
      <c r="G112" s="523">
        <f t="shared" si="24"/>
        <v>128774.94291284349</v>
      </c>
      <c r="H112" s="526">
        <f t="shared" si="25"/>
        <v>17511.954223801931</v>
      </c>
      <c r="I112" s="577">
        <f t="shared" si="26"/>
        <v>17511.954223801931</v>
      </c>
      <c r="J112" s="514">
        <f t="shared" si="21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2024</v>
      </c>
      <c r="D113" s="374">
        <f>IF(F112+SUM(E$99:E112)=D$92,F112,D$92-SUM(E$99:E112))</f>
        <v>126911.0359360993</v>
      </c>
      <c r="E113" s="522">
        <f t="shared" si="22"/>
        <v>3727.8139534883721</v>
      </c>
      <c r="F113" s="523">
        <f t="shared" si="23"/>
        <v>123183.22198261094</v>
      </c>
      <c r="G113" s="523">
        <f t="shared" si="24"/>
        <v>125047.12895935512</v>
      </c>
      <c r="H113" s="526">
        <f t="shared" si="25"/>
        <v>17112.926980813412</v>
      </c>
      <c r="I113" s="577">
        <f t="shared" si="26"/>
        <v>17112.926980813412</v>
      </c>
      <c r="J113" s="514">
        <f t="shared" si="21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2025</v>
      </c>
      <c r="D114" s="374">
        <f>IF(F113+SUM(E$99:E113)=D$92,F113,D$92-SUM(E$99:E113))</f>
        <v>123183.22198261094</v>
      </c>
      <c r="E114" s="522">
        <f t="shared" si="22"/>
        <v>3727.8139534883721</v>
      </c>
      <c r="F114" s="523">
        <f t="shared" si="23"/>
        <v>119455.40802912257</v>
      </c>
      <c r="G114" s="523">
        <f t="shared" si="24"/>
        <v>121319.31500586675</v>
      </c>
      <c r="H114" s="526">
        <f t="shared" si="25"/>
        <v>16713.899737824893</v>
      </c>
      <c r="I114" s="577">
        <f t="shared" si="26"/>
        <v>16713.899737824893</v>
      </c>
      <c r="J114" s="514">
        <f t="shared" si="21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2026</v>
      </c>
      <c r="D115" s="374">
        <f>IF(F114+SUM(E$99:E114)=D$92,F114,D$92-SUM(E$99:E114))</f>
        <v>119455.40802912257</v>
      </c>
      <c r="E115" s="522">
        <f t="shared" si="22"/>
        <v>3727.8139534883721</v>
      </c>
      <c r="F115" s="523">
        <f t="shared" si="23"/>
        <v>115727.5940756342</v>
      </c>
      <c r="G115" s="523">
        <f t="shared" si="24"/>
        <v>117591.50105237839</v>
      </c>
      <c r="H115" s="526">
        <f t="shared" si="25"/>
        <v>16314.872494836374</v>
      </c>
      <c r="I115" s="577">
        <f t="shared" si="26"/>
        <v>16314.872494836374</v>
      </c>
      <c r="J115" s="514">
        <f t="shared" si="21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2027</v>
      </c>
      <c r="D116" s="374">
        <f>IF(F115+SUM(E$99:E115)=D$92,F115,D$92-SUM(E$99:E115))</f>
        <v>115727.5940756342</v>
      </c>
      <c r="E116" s="522">
        <f t="shared" si="22"/>
        <v>3727.8139534883721</v>
      </c>
      <c r="F116" s="523">
        <f t="shared" si="23"/>
        <v>111999.78012214584</v>
      </c>
      <c r="G116" s="523">
        <f t="shared" si="24"/>
        <v>113863.68709889002</v>
      </c>
      <c r="H116" s="526">
        <f t="shared" si="25"/>
        <v>15915.845251847857</v>
      </c>
      <c r="I116" s="577">
        <f t="shared" si="26"/>
        <v>15915.845251847857</v>
      </c>
      <c r="J116" s="514">
        <f t="shared" si="21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2028</v>
      </c>
      <c r="D117" s="374">
        <f>IF(F116+SUM(E$99:E116)=D$92,F116,D$92-SUM(E$99:E116))</f>
        <v>111999.78012214584</v>
      </c>
      <c r="E117" s="522">
        <f t="shared" si="22"/>
        <v>3727.8139534883721</v>
      </c>
      <c r="F117" s="523">
        <f t="shared" si="23"/>
        <v>108271.96616865747</v>
      </c>
      <c r="G117" s="523">
        <f t="shared" si="24"/>
        <v>110135.87314540165</v>
      </c>
      <c r="H117" s="526">
        <f t="shared" si="25"/>
        <v>15516.818008859338</v>
      </c>
      <c r="I117" s="577">
        <f t="shared" si="26"/>
        <v>15516.818008859338</v>
      </c>
      <c r="J117" s="514">
        <f t="shared" si="21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2029</v>
      </c>
      <c r="D118" s="374">
        <f>IF(F117+SUM(E$99:E117)=D$92,F117,D$92-SUM(E$99:E117))</f>
        <v>108271.96616865747</v>
      </c>
      <c r="E118" s="522">
        <f t="shared" si="22"/>
        <v>3727.8139534883721</v>
      </c>
      <c r="F118" s="523">
        <f t="shared" si="23"/>
        <v>104544.1522151691</v>
      </c>
      <c r="G118" s="523">
        <f t="shared" si="24"/>
        <v>106408.05919191329</v>
      </c>
      <c r="H118" s="526">
        <f t="shared" si="25"/>
        <v>15117.790765870819</v>
      </c>
      <c r="I118" s="577">
        <f t="shared" si="26"/>
        <v>15117.790765870819</v>
      </c>
      <c r="J118" s="514">
        <f t="shared" si="21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2030</v>
      </c>
      <c r="D119" s="374">
        <f>IF(F118+SUM(E$99:E118)=D$92,F118,D$92-SUM(E$99:E118))</f>
        <v>104544.1522151691</v>
      </c>
      <c r="E119" s="522">
        <f t="shared" si="22"/>
        <v>3727.8139534883721</v>
      </c>
      <c r="F119" s="523">
        <f t="shared" si="23"/>
        <v>100816.33826168074</v>
      </c>
      <c r="G119" s="523">
        <f t="shared" si="24"/>
        <v>102680.24523842492</v>
      </c>
      <c r="H119" s="526">
        <f t="shared" si="25"/>
        <v>14718.763522882302</v>
      </c>
      <c r="I119" s="577">
        <f t="shared" si="26"/>
        <v>14718.763522882302</v>
      </c>
      <c r="J119" s="514">
        <f t="shared" si="21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2031</v>
      </c>
      <c r="D120" s="374">
        <f>IF(F119+SUM(E$99:E119)=D$92,F119,D$92-SUM(E$99:E119))</f>
        <v>100816.33826168074</v>
      </c>
      <c r="E120" s="522">
        <f t="shared" si="22"/>
        <v>3727.8139534883721</v>
      </c>
      <c r="F120" s="523">
        <f t="shared" si="23"/>
        <v>97088.524308192369</v>
      </c>
      <c r="G120" s="523">
        <f t="shared" si="24"/>
        <v>98952.431284936552</v>
      </c>
      <c r="H120" s="526">
        <f t="shared" si="25"/>
        <v>14319.736279893783</v>
      </c>
      <c r="I120" s="577">
        <f t="shared" si="26"/>
        <v>14319.736279893783</v>
      </c>
      <c r="J120" s="514">
        <f t="shared" si="21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2032</v>
      </c>
      <c r="D121" s="374">
        <f>IF(F120+SUM(E$99:E120)=D$92,F120,D$92-SUM(E$99:E120))</f>
        <v>97088.524308192369</v>
      </c>
      <c r="E121" s="522">
        <f t="shared" si="22"/>
        <v>3727.8139534883721</v>
      </c>
      <c r="F121" s="523">
        <f t="shared" si="23"/>
        <v>93360.710354704002</v>
      </c>
      <c r="G121" s="523">
        <f t="shared" si="24"/>
        <v>95224.617331448186</v>
      </c>
      <c r="H121" s="526">
        <f t="shared" si="25"/>
        <v>13920.709036905264</v>
      </c>
      <c r="I121" s="577">
        <f t="shared" si="26"/>
        <v>13920.709036905264</v>
      </c>
      <c r="J121" s="514">
        <f t="shared" si="21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2033</v>
      </c>
      <c r="D122" s="374">
        <f>IF(F121+SUM(E$99:E121)=D$92,F121,D$92-SUM(E$99:E121))</f>
        <v>93360.710354704002</v>
      </c>
      <c r="E122" s="522">
        <f t="shared" si="22"/>
        <v>3727.8139534883721</v>
      </c>
      <c r="F122" s="523">
        <f t="shared" si="23"/>
        <v>89632.896401215636</v>
      </c>
      <c r="G122" s="523">
        <f t="shared" si="24"/>
        <v>91496.803377959819</v>
      </c>
      <c r="H122" s="526">
        <f t="shared" si="25"/>
        <v>13521.681793916747</v>
      </c>
      <c r="I122" s="577">
        <f t="shared" si="26"/>
        <v>13521.681793916747</v>
      </c>
      <c r="J122" s="514">
        <f t="shared" si="21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2034</v>
      </c>
      <c r="D123" s="374">
        <f>IF(F122+SUM(E$99:E122)=D$92,F122,D$92-SUM(E$99:E122))</f>
        <v>89632.896401215636</v>
      </c>
      <c r="E123" s="522">
        <f t="shared" si="22"/>
        <v>3727.8139534883721</v>
      </c>
      <c r="F123" s="523">
        <f t="shared" si="23"/>
        <v>85905.082447727269</v>
      </c>
      <c r="G123" s="523">
        <f t="shared" si="24"/>
        <v>87768.989424471452</v>
      </c>
      <c r="H123" s="526">
        <f t="shared" si="25"/>
        <v>13122.654550928228</v>
      </c>
      <c r="I123" s="577">
        <f t="shared" si="26"/>
        <v>13122.654550928228</v>
      </c>
      <c r="J123" s="514">
        <f t="shared" si="21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2035</v>
      </c>
      <c r="D124" s="374">
        <f>IF(F123+SUM(E$99:E123)=D$92,F123,D$92-SUM(E$99:E123))</f>
        <v>85905.082447727269</v>
      </c>
      <c r="E124" s="522">
        <f t="shared" si="22"/>
        <v>3727.8139534883721</v>
      </c>
      <c r="F124" s="523">
        <f t="shared" si="23"/>
        <v>82177.268494238902</v>
      </c>
      <c r="G124" s="523">
        <f t="shared" si="24"/>
        <v>84041.175470983086</v>
      </c>
      <c r="H124" s="526">
        <f t="shared" si="25"/>
        <v>12723.627307939709</v>
      </c>
      <c r="I124" s="577">
        <f t="shared" si="26"/>
        <v>12723.627307939709</v>
      </c>
      <c r="J124" s="514">
        <f t="shared" si="21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2036</v>
      </c>
      <c r="D125" s="374">
        <f>IF(F124+SUM(E$99:E124)=D$92,F124,D$92-SUM(E$99:E124))</f>
        <v>82177.268494238902</v>
      </c>
      <c r="E125" s="522">
        <f t="shared" si="22"/>
        <v>3727.8139534883721</v>
      </c>
      <c r="F125" s="523">
        <f t="shared" si="23"/>
        <v>78449.454540750536</v>
      </c>
      <c r="G125" s="523">
        <f t="shared" si="24"/>
        <v>80313.361517494719</v>
      </c>
      <c r="H125" s="526">
        <f t="shared" si="25"/>
        <v>12324.60006495119</v>
      </c>
      <c r="I125" s="577">
        <f t="shared" si="26"/>
        <v>12324.60006495119</v>
      </c>
      <c r="J125" s="514">
        <f t="shared" si="21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2037</v>
      </c>
      <c r="D126" s="374">
        <f>IF(F125+SUM(E$99:E125)=D$92,F125,D$92-SUM(E$99:E125))</f>
        <v>78449.454540750536</v>
      </c>
      <c r="E126" s="522">
        <f t="shared" si="22"/>
        <v>3727.8139534883721</v>
      </c>
      <c r="F126" s="523">
        <f t="shared" si="23"/>
        <v>74721.640587262169</v>
      </c>
      <c r="G126" s="523">
        <f t="shared" si="24"/>
        <v>76585.547564006352</v>
      </c>
      <c r="H126" s="526">
        <f t="shared" si="25"/>
        <v>11925.572821962673</v>
      </c>
      <c r="I126" s="577">
        <f t="shared" si="26"/>
        <v>11925.572821962673</v>
      </c>
      <c r="J126" s="514">
        <f t="shared" si="21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2038</v>
      </c>
      <c r="D127" s="374">
        <f>IF(F126+SUM(E$99:E126)=D$92,F126,D$92-SUM(E$99:E126))</f>
        <v>74721.640587262169</v>
      </c>
      <c r="E127" s="522">
        <f t="shared" si="22"/>
        <v>3727.8139534883721</v>
      </c>
      <c r="F127" s="523">
        <f t="shared" si="23"/>
        <v>70993.826633773802</v>
      </c>
      <c r="G127" s="523">
        <f t="shared" si="24"/>
        <v>72857.733610517986</v>
      </c>
      <c r="H127" s="526">
        <f t="shared" si="25"/>
        <v>11526.545578974154</v>
      </c>
      <c r="I127" s="577">
        <f t="shared" si="26"/>
        <v>11526.545578974154</v>
      </c>
      <c r="J127" s="514">
        <f t="shared" si="21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2039</v>
      </c>
      <c r="D128" s="374">
        <f>IF(F127+SUM(E$99:E127)=D$92,F127,D$92-SUM(E$99:E127))</f>
        <v>70993.826633773802</v>
      </c>
      <c r="E128" s="522">
        <f t="shared" si="22"/>
        <v>3727.8139534883721</v>
      </c>
      <c r="F128" s="523">
        <f t="shared" si="23"/>
        <v>67266.012680285436</v>
      </c>
      <c r="G128" s="523">
        <f t="shared" si="24"/>
        <v>69129.919657029619</v>
      </c>
      <c r="H128" s="526">
        <f t="shared" si="25"/>
        <v>11127.518335985635</v>
      </c>
      <c r="I128" s="577">
        <f t="shared" si="26"/>
        <v>11127.518335985635</v>
      </c>
      <c r="J128" s="514">
        <f t="shared" si="21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2040</v>
      </c>
      <c r="D129" s="374">
        <f>IF(F128+SUM(E$99:E128)=D$92,F128,D$92-SUM(E$99:E128))</f>
        <v>67266.012680285436</v>
      </c>
      <c r="E129" s="522">
        <f t="shared" si="22"/>
        <v>3727.8139534883721</v>
      </c>
      <c r="F129" s="523">
        <f t="shared" si="23"/>
        <v>63538.198726797062</v>
      </c>
      <c r="G129" s="523">
        <f t="shared" si="24"/>
        <v>65402.105703541252</v>
      </c>
      <c r="H129" s="526">
        <f t="shared" si="25"/>
        <v>10728.491092997116</v>
      </c>
      <c r="I129" s="577">
        <f t="shared" si="26"/>
        <v>10728.491092997116</v>
      </c>
      <c r="J129" s="514">
        <f t="shared" si="21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2041</v>
      </c>
      <c r="D130" s="374">
        <f>IF(F129+SUM(E$99:E129)=D$92,F129,D$92-SUM(E$99:E129))</f>
        <v>63538.198726797062</v>
      </c>
      <c r="E130" s="522">
        <f t="shared" si="22"/>
        <v>3727.8139534883721</v>
      </c>
      <c r="F130" s="523">
        <f t="shared" si="23"/>
        <v>59810.384773308688</v>
      </c>
      <c r="G130" s="523">
        <f t="shared" si="24"/>
        <v>61674.291750052871</v>
      </c>
      <c r="H130" s="526">
        <f t="shared" si="25"/>
        <v>10329.463850008597</v>
      </c>
      <c r="I130" s="577">
        <f t="shared" si="26"/>
        <v>10329.463850008597</v>
      </c>
      <c r="J130" s="514">
        <f t="shared" si="21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2042</v>
      </c>
      <c r="D131" s="374">
        <f>IF(F130+SUM(E$99:E130)=D$92,F130,D$92-SUM(E$99:E130))</f>
        <v>59810.384773308688</v>
      </c>
      <c r="E131" s="522">
        <f t="shared" si="22"/>
        <v>3727.8139534883721</v>
      </c>
      <c r="F131" s="523">
        <f t="shared" si="23"/>
        <v>56082.570819820314</v>
      </c>
      <c r="G131" s="523">
        <f t="shared" si="24"/>
        <v>57946.477796564504</v>
      </c>
      <c r="H131" s="526">
        <f t="shared" si="25"/>
        <v>9930.4366070200776</v>
      </c>
      <c r="I131" s="577">
        <f t="shared" si="26"/>
        <v>9930.4366070200776</v>
      </c>
      <c r="J131" s="514">
        <f t="shared" si="21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20"/>
        <v/>
      </c>
      <c r="C132" s="507">
        <f>IF(D93="","-",+C131+1)</f>
        <v>2043</v>
      </c>
      <c r="D132" s="374">
        <f>IF(F131+SUM(E$99:E131)=D$92,F131,D$92-SUM(E$99:E131))</f>
        <v>56082.570819820314</v>
      </c>
      <c r="E132" s="522">
        <f t="shared" si="22"/>
        <v>3727.8139534883721</v>
      </c>
      <c r="F132" s="523">
        <f t="shared" si="23"/>
        <v>52354.75686633194</v>
      </c>
      <c r="G132" s="523">
        <f t="shared" si="24"/>
        <v>54218.663843076123</v>
      </c>
      <c r="H132" s="526">
        <f t="shared" si="25"/>
        <v>9531.4093640315587</v>
      </c>
      <c r="I132" s="577">
        <f t="shared" si="26"/>
        <v>9531.4093640315587</v>
      </c>
      <c r="J132" s="514">
        <f t="shared" si="21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20"/>
        <v/>
      </c>
      <c r="C133" s="507">
        <f>IF(D93="","-",+C132+1)</f>
        <v>2044</v>
      </c>
      <c r="D133" s="374">
        <f>IF(F132+SUM(E$99:E132)=D$92,F132,D$92-SUM(E$99:E132))</f>
        <v>52354.75686633194</v>
      </c>
      <c r="E133" s="522">
        <f t="shared" si="22"/>
        <v>3727.8139534883721</v>
      </c>
      <c r="F133" s="523">
        <f t="shared" si="23"/>
        <v>48626.942912843566</v>
      </c>
      <c r="G133" s="523">
        <f t="shared" si="24"/>
        <v>50490.849889587756</v>
      </c>
      <c r="H133" s="526">
        <f t="shared" si="25"/>
        <v>9132.3821210430397</v>
      </c>
      <c r="I133" s="577">
        <f t="shared" si="26"/>
        <v>9132.3821210430397</v>
      </c>
      <c r="J133" s="514">
        <f t="shared" si="21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20"/>
        <v/>
      </c>
      <c r="C134" s="507">
        <f>IF(D93="","-",+C133+1)</f>
        <v>2045</v>
      </c>
      <c r="D134" s="374">
        <f>IF(F133+SUM(E$99:E133)=D$92,F133,D$92-SUM(E$99:E133))</f>
        <v>48626.942912843566</v>
      </c>
      <c r="E134" s="522">
        <f t="shared" si="22"/>
        <v>3727.8139534883721</v>
      </c>
      <c r="F134" s="523">
        <f t="shared" si="23"/>
        <v>44899.128959355192</v>
      </c>
      <c r="G134" s="523">
        <f t="shared" si="24"/>
        <v>46763.035936099375</v>
      </c>
      <c r="H134" s="526">
        <f t="shared" si="25"/>
        <v>8733.3548780545207</v>
      </c>
      <c r="I134" s="577">
        <f t="shared" si="26"/>
        <v>8733.3548780545207</v>
      </c>
      <c r="J134" s="514">
        <f t="shared" si="21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20"/>
        <v/>
      </c>
      <c r="C135" s="507">
        <f>IF(D93="","-",+C134+1)</f>
        <v>2046</v>
      </c>
      <c r="D135" s="374">
        <f>IF(F134+SUM(E$99:E134)=D$92,F134,D$92-SUM(E$99:E134))</f>
        <v>44899.128959355192</v>
      </c>
      <c r="E135" s="522">
        <f t="shared" si="22"/>
        <v>3727.8139534883721</v>
      </c>
      <c r="F135" s="523">
        <f t="shared" si="23"/>
        <v>41171.315005866818</v>
      </c>
      <c r="G135" s="523">
        <f t="shared" si="24"/>
        <v>43035.221982611009</v>
      </c>
      <c r="H135" s="526">
        <f t="shared" si="25"/>
        <v>8334.3276350660017</v>
      </c>
      <c r="I135" s="577">
        <f t="shared" si="26"/>
        <v>8334.3276350660017</v>
      </c>
      <c r="J135" s="514">
        <f t="shared" si="21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20"/>
        <v/>
      </c>
      <c r="C136" s="507">
        <f>IF(D93="","-",+C135+1)</f>
        <v>2047</v>
      </c>
      <c r="D136" s="374">
        <f>IF(F135+SUM(E$99:E135)=D$92,F135,D$92-SUM(E$99:E135))</f>
        <v>41171.315005866818</v>
      </c>
      <c r="E136" s="522">
        <f t="shared" si="22"/>
        <v>3727.8139534883721</v>
      </c>
      <c r="F136" s="523">
        <f t="shared" si="23"/>
        <v>37443.501052378444</v>
      </c>
      <c r="G136" s="523">
        <f t="shared" si="24"/>
        <v>39307.408029122627</v>
      </c>
      <c r="H136" s="526">
        <f t="shared" si="25"/>
        <v>7935.3003920774818</v>
      </c>
      <c r="I136" s="577">
        <f t="shared" si="26"/>
        <v>7935.3003920774818</v>
      </c>
      <c r="J136" s="514">
        <f t="shared" si="21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20"/>
        <v/>
      </c>
      <c r="C137" s="507">
        <f>IF(D93="","-",+C136+1)</f>
        <v>2048</v>
      </c>
      <c r="D137" s="374">
        <f>IF(F136+SUM(E$99:E136)=D$92,F136,D$92-SUM(E$99:E136))</f>
        <v>37443.501052378444</v>
      </c>
      <c r="E137" s="522">
        <f t="shared" si="22"/>
        <v>3727.8139534883721</v>
      </c>
      <c r="F137" s="523">
        <f t="shared" si="23"/>
        <v>33715.68709889007</v>
      </c>
      <c r="G137" s="523">
        <f t="shared" si="24"/>
        <v>35579.594075634261</v>
      </c>
      <c r="H137" s="526">
        <f t="shared" si="25"/>
        <v>7536.2731490889628</v>
      </c>
      <c r="I137" s="577">
        <f t="shared" si="26"/>
        <v>7536.2731490889628</v>
      </c>
      <c r="J137" s="514">
        <f t="shared" si="21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20"/>
        <v/>
      </c>
      <c r="C138" s="507">
        <f>IF(D93="","-",+C137+1)</f>
        <v>2049</v>
      </c>
      <c r="D138" s="374">
        <f>IF(F137+SUM(E$99:E137)=D$92,F137,D$92-SUM(E$99:E137))</f>
        <v>33715.68709889007</v>
      </c>
      <c r="E138" s="522">
        <f t="shared" si="22"/>
        <v>3727.8139534883721</v>
      </c>
      <c r="F138" s="523">
        <f t="shared" si="23"/>
        <v>29987.873145401696</v>
      </c>
      <c r="G138" s="523">
        <f t="shared" si="24"/>
        <v>31851.780122145883</v>
      </c>
      <c r="H138" s="526">
        <f t="shared" si="25"/>
        <v>7137.2459061004429</v>
      </c>
      <c r="I138" s="577">
        <f t="shared" si="26"/>
        <v>7137.2459061004429</v>
      </c>
      <c r="J138" s="514">
        <f t="shared" si="21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20"/>
        <v/>
      </c>
      <c r="C139" s="507">
        <f>IF(D93="","-",+C138+1)</f>
        <v>2050</v>
      </c>
      <c r="D139" s="374">
        <f>IF(F138+SUM(E$99:E138)=D$92,F138,D$92-SUM(E$99:E138))</f>
        <v>29987.873145401696</v>
      </c>
      <c r="E139" s="522">
        <f t="shared" si="22"/>
        <v>3727.8139534883721</v>
      </c>
      <c r="F139" s="523">
        <f t="shared" si="23"/>
        <v>26260.059191913322</v>
      </c>
      <c r="G139" s="523">
        <f t="shared" si="24"/>
        <v>28123.966168657509</v>
      </c>
      <c r="H139" s="526">
        <f t="shared" si="25"/>
        <v>6738.2186631119239</v>
      </c>
      <c r="I139" s="577">
        <f t="shared" si="26"/>
        <v>6738.2186631119239</v>
      </c>
      <c r="J139" s="514">
        <f t="shared" si="21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20"/>
        <v/>
      </c>
      <c r="C140" s="507">
        <f>IF(D93="","-",+C139+1)</f>
        <v>2051</v>
      </c>
      <c r="D140" s="374">
        <f>IF(F139+SUM(E$99:E139)=D$92,F139,D$92-SUM(E$99:E139))</f>
        <v>26260.059191913322</v>
      </c>
      <c r="E140" s="522">
        <f t="shared" si="22"/>
        <v>3727.8139534883721</v>
      </c>
      <c r="F140" s="523">
        <f t="shared" si="23"/>
        <v>22532.245238424948</v>
      </c>
      <c r="G140" s="523">
        <f t="shared" si="24"/>
        <v>24396.152215169135</v>
      </c>
      <c r="H140" s="526">
        <f t="shared" si="25"/>
        <v>6339.1914201234049</v>
      </c>
      <c r="I140" s="577">
        <f t="shared" si="26"/>
        <v>6339.1914201234049</v>
      </c>
      <c r="J140" s="514">
        <f t="shared" si="21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20"/>
        <v/>
      </c>
      <c r="C141" s="507">
        <f>IF(D93="","-",+C140+1)</f>
        <v>2052</v>
      </c>
      <c r="D141" s="374">
        <f>IF(F140+SUM(E$99:E140)=D$92,F140,D$92-SUM(E$99:E140))</f>
        <v>22532.245238424948</v>
      </c>
      <c r="E141" s="522">
        <f t="shared" si="22"/>
        <v>3727.8139534883721</v>
      </c>
      <c r="F141" s="523">
        <f t="shared" si="23"/>
        <v>18804.431284936574</v>
      </c>
      <c r="G141" s="523">
        <f t="shared" si="24"/>
        <v>20668.338261680761</v>
      </c>
      <c r="H141" s="526">
        <f t="shared" si="25"/>
        <v>5940.1641771348859</v>
      </c>
      <c r="I141" s="577">
        <f t="shared" si="26"/>
        <v>5940.1641771348859</v>
      </c>
      <c r="J141" s="514">
        <f t="shared" si="21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20"/>
        <v/>
      </c>
      <c r="C142" s="507">
        <f>IF(D93="","-",+C141+1)</f>
        <v>2053</v>
      </c>
      <c r="D142" s="374">
        <f>IF(F141+SUM(E$99:E141)=D$92,F141,D$92-SUM(E$99:E141))</f>
        <v>18804.431284936574</v>
      </c>
      <c r="E142" s="522">
        <f t="shared" si="22"/>
        <v>3727.8139534883721</v>
      </c>
      <c r="F142" s="523">
        <f t="shared" si="23"/>
        <v>15076.617331448202</v>
      </c>
      <c r="G142" s="523">
        <f t="shared" si="24"/>
        <v>16940.524308192387</v>
      </c>
      <c r="H142" s="526">
        <f t="shared" si="25"/>
        <v>5541.1369341463669</v>
      </c>
      <c r="I142" s="577">
        <f t="shared" si="26"/>
        <v>5541.1369341463669</v>
      </c>
      <c r="J142" s="514">
        <f t="shared" si="21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20"/>
        <v/>
      </c>
      <c r="C143" s="507">
        <f>IF(D93="","-",+C142+1)</f>
        <v>2054</v>
      </c>
      <c r="D143" s="374">
        <f>IF(F142+SUM(E$99:E142)=D$92,F142,D$92-SUM(E$99:E142))</f>
        <v>15076.617331448202</v>
      </c>
      <c r="E143" s="522">
        <f t="shared" si="22"/>
        <v>3727.8139534883721</v>
      </c>
      <c r="F143" s="523">
        <f t="shared" si="23"/>
        <v>11348.80337795983</v>
      </c>
      <c r="G143" s="523">
        <f t="shared" si="24"/>
        <v>13212.710354704017</v>
      </c>
      <c r="H143" s="526">
        <f t="shared" si="25"/>
        <v>5142.1096911578479</v>
      </c>
      <c r="I143" s="577">
        <f t="shared" si="26"/>
        <v>5142.1096911578479</v>
      </c>
      <c r="J143" s="514">
        <f t="shared" si="21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20"/>
        <v/>
      </c>
      <c r="C144" s="507">
        <f>IF(D93="","-",+C143+1)</f>
        <v>2055</v>
      </c>
      <c r="D144" s="374">
        <f>IF(F143+SUM(E$99:E143)=D$92,F143,D$92-SUM(E$99:E143))</f>
        <v>11348.80337795983</v>
      </c>
      <c r="E144" s="522">
        <f t="shared" si="22"/>
        <v>3727.8139534883721</v>
      </c>
      <c r="F144" s="523">
        <f t="shared" si="23"/>
        <v>7620.9894244714578</v>
      </c>
      <c r="G144" s="523">
        <f t="shared" si="24"/>
        <v>9484.896401215643</v>
      </c>
      <c r="H144" s="526">
        <f t="shared" si="25"/>
        <v>4743.0824481693289</v>
      </c>
      <c r="I144" s="577">
        <f t="shared" si="26"/>
        <v>4743.0824481693289</v>
      </c>
      <c r="J144" s="514">
        <f t="shared" si="21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20"/>
        <v/>
      </c>
      <c r="C145" s="507">
        <f>IF(D93="","-",+C144+1)</f>
        <v>2056</v>
      </c>
      <c r="D145" s="374">
        <f>IF(F144+SUM(E$99:E144)=D$92,F144,D$92-SUM(E$99:E144))</f>
        <v>7620.9894244714578</v>
      </c>
      <c r="E145" s="522">
        <f t="shared" si="22"/>
        <v>3727.8139534883721</v>
      </c>
      <c r="F145" s="523">
        <f t="shared" si="23"/>
        <v>3893.1754709830857</v>
      </c>
      <c r="G145" s="523">
        <f t="shared" si="24"/>
        <v>5757.0824477272718</v>
      </c>
      <c r="H145" s="526">
        <f t="shared" si="25"/>
        <v>4344.0552051808099</v>
      </c>
      <c r="I145" s="577">
        <f t="shared" si="26"/>
        <v>4344.0552051808099</v>
      </c>
      <c r="J145" s="514">
        <f t="shared" si="21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20"/>
        <v/>
      </c>
      <c r="C146" s="507">
        <f>IF(D93="","-",+C145+1)</f>
        <v>2057</v>
      </c>
      <c r="D146" s="374">
        <f>IF(F145+SUM(E$99:E145)=D$92,F145,D$92-SUM(E$99:E145))</f>
        <v>3893.1754709830857</v>
      </c>
      <c r="E146" s="522">
        <f t="shared" si="22"/>
        <v>3727.8139534883721</v>
      </c>
      <c r="F146" s="523">
        <f t="shared" si="23"/>
        <v>165.36151749471355</v>
      </c>
      <c r="G146" s="523">
        <f t="shared" si="24"/>
        <v>2029.2684942388996</v>
      </c>
      <c r="H146" s="526">
        <f t="shared" si="25"/>
        <v>3945.0279621922905</v>
      </c>
      <c r="I146" s="577">
        <f t="shared" si="26"/>
        <v>3945.0279621922905</v>
      </c>
      <c r="J146" s="514">
        <f t="shared" si="21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20"/>
        <v/>
      </c>
      <c r="C147" s="507">
        <f>IF(D93="","-",+C146+1)</f>
        <v>2058</v>
      </c>
      <c r="D147" s="374">
        <f>IF(F146+SUM(E$99:E146)=D$92,F146,D$92-SUM(E$99:E146))</f>
        <v>165.36151749471355</v>
      </c>
      <c r="E147" s="522">
        <f t="shared" si="22"/>
        <v>165.36151749471355</v>
      </c>
      <c r="F147" s="523">
        <f t="shared" si="23"/>
        <v>0</v>
      </c>
      <c r="G147" s="523">
        <f t="shared" si="24"/>
        <v>82.680758747356776</v>
      </c>
      <c r="H147" s="526">
        <f t="shared" si="25"/>
        <v>174.21171109954298</v>
      </c>
      <c r="I147" s="577">
        <f t="shared" si="26"/>
        <v>174.21171109954298</v>
      </c>
      <c r="J147" s="514">
        <f t="shared" si="21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20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22"/>
        <v>0</v>
      </c>
      <c r="F148" s="523">
        <f t="shared" si="23"/>
        <v>0</v>
      </c>
      <c r="G148" s="523">
        <f t="shared" si="24"/>
        <v>0</v>
      </c>
      <c r="H148" s="526">
        <f t="shared" si="25"/>
        <v>0</v>
      </c>
      <c r="I148" s="577">
        <f t="shared" si="26"/>
        <v>0</v>
      </c>
      <c r="J148" s="514">
        <f t="shared" si="21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20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22"/>
        <v>0</v>
      </c>
      <c r="F149" s="523">
        <f t="shared" si="23"/>
        <v>0</v>
      </c>
      <c r="G149" s="523">
        <f t="shared" si="24"/>
        <v>0</v>
      </c>
      <c r="H149" s="526">
        <f t="shared" si="25"/>
        <v>0</v>
      </c>
      <c r="I149" s="577">
        <f t="shared" si="26"/>
        <v>0</v>
      </c>
      <c r="J149" s="514">
        <f t="shared" si="21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20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22"/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1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20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22"/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1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20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22"/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1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20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22"/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1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20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22"/>
        <v>0</v>
      </c>
      <c r="F154" s="523">
        <f t="shared" si="23"/>
        <v>0</v>
      </c>
      <c r="G154" s="523">
        <f t="shared" si="24"/>
        <v>0</v>
      </c>
      <c r="H154" s="526">
        <f t="shared" si="25"/>
        <v>0</v>
      </c>
      <c r="I154" s="577">
        <f t="shared" si="26"/>
        <v>0</v>
      </c>
      <c r="J154" s="514">
        <f t="shared" si="21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160296.00000000003</v>
      </c>
      <c r="F155" s="375"/>
      <c r="G155" s="375"/>
      <c r="H155" s="375">
        <f>SUM(H99:H154)</f>
        <v>536596.71145520173</v>
      </c>
      <c r="I155" s="375">
        <f>SUM(I99:I154)</f>
        <v>536596.71145520173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view="pageBreakPreview" zoomScale="82" zoomScaleNormal="100" zoomScaleSheetLayoutView="82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2437.4205169702896</v>
      </c>
      <c r="P5" s="269"/>
    </row>
    <row r="6" spans="1:16" ht="15.5">
      <c r="C6" s="274"/>
      <c r="D6" s="645" t="s">
        <v>354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2437.4205169702896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336</v>
      </c>
      <c r="E9" s="637" t="s">
        <v>504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552.75666666666666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>G23</f>
        <v>3201.1681199217446</v>
      </c>
      <c r="L23" s="519">
        <f>IF(K23&lt;&gt;0,+G23-K23,0)</f>
        <v>0</v>
      </c>
      <c r="M23" s="518">
        <f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>G24</f>
        <v>3028.8929029965175</v>
      </c>
      <c r="L24" s="519">
        <f>IF(K24&lt;&gt;0,+G24-K24,0)</f>
        <v>0</v>
      </c>
      <c r="M24" s="518">
        <f>H24</f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>IU</v>
      </c>
      <c r="C25" s="507">
        <f>IF(D11="","-",+C24+1)</f>
        <v>2018</v>
      </c>
      <c r="D25" s="631">
        <v>19253.730158505063</v>
      </c>
      <c r="E25" s="630">
        <v>566.23853658536586</v>
      </c>
      <c r="F25" s="631">
        <v>18687.491621919697</v>
      </c>
      <c r="G25" s="630">
        <v>2688.750349988074</v>
      </c>
      <c r="H25" s="639">
        <v>2688.750349988074</v>
      </c>
      <c r="I25" s="511">
        <f t="shared" si="6"/>
        <v>0</v>
      </c>
      <c r="J25" s="511"/>
      <c r="K25" s="518">
        <f>G25</f>
        <v>2688.750349988074</v>
      </c>
      <c r="L25" s="519">
        <f>IF(K25&lt;&gt;0,+G25-K25,0)</f>
        <v>0</v>
      </c>
      <c r="M25" s="518">
        <f>H25</f>
        <v>2688.750349988074</v>
      </c>
      <c r="N25" s="514">
        <f t="shared" ref="N25:N72" si="7">IF(M25&lt;&gt;0,+H25-M25,0)</f>
        <v>0</v>
      </c>
      <c r="O25" s="514">
        <f t="shared" ref="O25:O72" si="8"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18687.491621919697</v>
      </c>
      <c r="E26" s="630">
        <v>539.90186046511621</v>
      </c>
      <c r="F26" s="631">
        <v>18147.589761454579</v>
      </c>
      <c r="G26" s="630">
        <v>2373.4725090683469</v>
      </c>
      <c r="H26" s="639">
        <v>2373.4725090683469</v>
      </c>
      <c r="I26" s="511">
        <f t="shared" si="6"/>
        <v>0</v>
      </c>
      <c r="J26" s="511"/>
      <c r="K26" s="518">
        <f>G26</f>
        <v>2373.4725090683469</v>
      </c>
      <c r="L26" s="519">
        <f>IF(K26&lt;&gt;0,+G26-K26,0)</f>
        <v>0</v>
      </c>
      <c r="M26" s="518">
        <f>H26</f>
        <v>2373.4725090683469</v>
      </c>
      <c r="N26" s="514">
        <f t="shared" si="7"/>
        <v>0</v>
      </c>
      <c r="O26" s="514">
        <f t="shared" si="8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31">
        <v>18147.58976145459</v>
      </c>
      <c r="E27" s="630">
        <v>566.23853658536586</v>
      </c>
      <c r="F27" s="631">
        <v>17581.351224869224</v>
      </c>
      <c r="G27" s="630">
        <v>2836.7073167442559</v>
      </c>
      <c r="H27" s="639">
        <v>2836.7073167442559</v>
      </c>
      <c r="I27" s="511">
        <f t="shared" si="6"/>
        <v>0</v>
      </c>
      <c r="J27" s="511"/>
      <c r="K27" s="518">
        <f>G27</f>
        <v>2836.7073167442559</v>
      </c>
      <c r="L27" s="519">
        <f>IF(K27&lt;&gt;0,+G27-K27,0)</f>
        <v>0</v>
      </c>
      <c r="M27" s="518">
        <f>H27</f>
        <v>2836.7073167442559</v>
      </c>
      <c r="N27" s="514">
        <f t="shared" si="7"/>
        <v>0</v>
      </c>
      <c r="O27" s="514">
        <f t="shared" si="8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23">
        <f>IF(F27+SUM(E$17:E27)=D$10,F27,D$10-SUM(E$17:E27))</f>
        <v>18055.463650343478</v>
      </c>
      <c r="E28" s="522">
        <f>IF(+I14&lt;F27,I14,D28)</f>
        <v>552.75666666666666</v>
      </c>
      <c r="F28" s="523">
        <f t="shared" ref="F28:F33" si="9">+D28-E28</f>
        <v>17502.70698367681</v>
      </c>
      <c r="G28" s="524">
        <f t="shared" ref="G28:G54" si="10">+I$12*((D28+F28)/2)+E28</f>
        <v>2437.4205169702896</v>
      </c>
      <c r="H28" s="491">
        <f t="shared" ref="H28:H54" si="11">+I$13*((D28+F28)/2)+E28</f>
        <v>2437.4205169702896</v>
      </c>
      <c r="I28" s="511">
        <f t="shared" si="6"/>
        <v>0</v>
      </c>
      <c r="J28" s="511"/>
      <c r="K28" s="525"/>
      <c r="L28" s="514">
        <f t="shared" ref="L28:L72" si="12">IF(K28&lt;&gt;0,+G28-K28,0)</f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17502.70698367681</v>
      </c>
      <c r="E29" s="522">
        <f>IF(+I14&lt;F28,I14,D29)</f>
        <v>552.75666666666666</v>
      </c>
      <c r="F29" s="523">
        <f t="shared" si="9"/>
        <v>16949.950317010142</v>
      </c>
      <c r="G29" s="524">
        <f t="shared" si="10"/>
        <v>2378.825798001013</v>
      </c>
      <c r="H29" s="491">
        <f t="shared" si="11"/>
        <v>2378.825798001013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16949.950317010142</v>
      </c>
      <c r="E30" s="522">
        <f>IF(+I14&lt;F29,I14,D30)</f>
        <v>552.75666666666666</v>
      </c>
      <c r="F30" s="523">
        <f t="shared" si="9"/>
        <v>16397.193650343474</v>
      </c>
      <c r="G30" s="524">
        <f t="shared" si="10"/>
        <v>2320.2310790317365</v>
      </c>
      <c r="H30" s="491">
        <f t="shared" si="11"/>
        <v>2320.2310790317365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16397.193650343474</v>
      </c>
      <c r="E31" s="522">
        <f>IF(+I14&lt;F30,I14,D31)</f>
        <v>552.75666666666666</v>
      </c>
      <c r="F31" s="523">
        <f t="shared" si="9"/>
        <v>15844.436983676807</v>
      </c>
      <c r="G31" s="524">
        <f t="shared" si="10"/>
        <v>2261.63636006246</v>
      </c>
      <c r="H31" s="491">
        <f t="shared" si="11"/>
        <v>2261.63636006246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15844.436983676807</v>
      </c>
      <c r="E32" s="522">
        <f>IF(+I14&lt;F31,I14,D32)</f>
        <v>552.75666666666666</v>
      </c>
      <c r="F32" s="523">
        <f t="shared" si="9"/>
        <v>15291.680317010141</v>
      </c>
      <c r="G32" s="524">
        <f t="shared" si="10"/>
        <v>2203.0416410931839</v>
      </c>
      <c r="H32" s="491">
        <f t="shared" si="11"/>
        <v>2203.0416410931839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15291.680317010141</v>
      </c>
      <c r="E33" s="522">
        <f>IF(+I14&lt;F32,I14,D33)</f>
        <v>552.75666666666666</v>
      </c>
      <c r="F33" s="523">
        <f t="shared" si="9"/>
        <v>14738.923650343475</v>
      </c>
      <c r="G33" s="524">
        <f t="shared" si="10"/>
        <v>2144.4469221239078</v>
      </c>
      <c r="H33" s="491">
        <f t="shared" si="11"/>
        <v>2144.4469221239078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14738.923650343475</v>
      </c>
      <c r="E34" s="522">
        <f>IF(+I14&lt;F33,I14,D34)</f>
        <v>552.75666666666666</v>
      </c>
      <c r="F34" s="523">
        <f t="shared" ref="F34:F72" si="13">+D34-E34</f>
        <v>14186.166983676809</v>
      </c>
      <c r="G34" s="524">
        <f t="shared" si="10"/>
        <v>2085.8522031546318</v>
      </c>
      <c r="H34" s="491">
        <f t="shared" si="11"/>
        <v>2085.8522031546318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14186.166983676809</v>
      </c>
      <c r="E35" s="522">
        <f>IF(+I14&lt;F34,I14,D35)</f>
        <v>552.75666666666666</v>
      </c>
      <c r="F35" s="523">
        <f t="shared" si="13"/>
        <v>13633.410317010143</v>
      </c>
      <c r="G35" s="524">
        <f t="shared" si="10"/>
        <v>2027.257484185355</v>
      </c>
      <c r="H35" s="491">
        <f t="shared" si="11"/>
        <v>2027.257484185355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13633.410317010143</v>
      </c>
      <c r="E36" s="522">
        <f>IF(+I14&lt;F35,I14,D36)</f>
        <v>552.75666666666666</v>
      </c>
      <c r="F36" s="523">
        <f t="shared" si="13"/>
        <v>13080.653650343476</v>
      </c>
      <c r="G36" s="524">
        <f t="shared" si="10"/>
        <v>1968.6627652160789</v>
      </c>
      <c r="H36" s="491">
        <f t="shared" si="11"/>
        <v>1968.6627652160789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13080.653650343476</v>
      </c>
      <c r="E37" s="522">
        <f>IF(+I14&lt;F36,I14,D37)</f>
        <v>552.75666666666666</v>
      </c>
      <c r="F37" s="523">
        <f t="shared" si="13"/>
        <v>12527.89698367681</v>
      </c>
      <c r="G37" s="524">
        <f t="shared" si="10"/>
        <v>1910.0680462468026</v>
      </c>
      <c r="H37" s="491">
        <f t="shared" si="11"/>
        <v>1910.0680462468026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12527.89698367681</v>
      </c>
      <c r="E38" s="522">
        <f>IF(+I14&lt;F37,I14,D38)</f>
        <v>552.75666666666666</v>
      </c>
      <c r="F38" s="523">
        <f t="shared" si="13"/>
        <v>11975.140317010144</v>
      </c>
      <c r="G38" s="524">
        <f t="shared" si="10"/>
        <v>1851.4733272775266</v>
      </c>
      <c r="H38" s="491">
        <f t="shared" si="11"/>
        <v>1851.4733272775266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11975.140317010144</v>
      </c>
      <c r="E39" s="522">
        <f>IF(+I14&lt;F38,I14,D39)</f>
        <v>552.75666666666666</v>
      </c>
      <c r="F39" s="523">
        <f t="shared" si="13"/>
        <v>11422.383650343478</v>
      </c>
      <c r="G39" s="524">
        <f t="shared" si="10"/>
        <v>1792.87860830825</v>
      </c>
      <c r="H39" s="491">
        <f t="shared" si="11"/>
        <v>1792.87860830825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11422.383650343478</v>
      </c>
      <c r="E40" s="522">
        <f>IF(+I14&lt;F39,I14,D40)</f>
        <v>552.75666666666666</v>
      </c>
      <c r="F40" s="523">
        <f t="shared" si="13"/>
        <v>10869.626983676812</v>
      </c>
      <c r="G40" s="524">
        <f t="shared" si="10"/>
        <v>1734.2838893389739</v>
      </c>
      <c r="H40" s="491">
        <f t="shared" si="11"/>
        <v>1734.2838893389739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10869.626983676812</v>
      </c>
      <c r="E41" s="522">
        <f>IF(+I14&lt;F40,I14,D41)</f>
        <v>552.75666666666666</v>
      </c>
      <c r="F41" s="523">
        <f t="shared" si="13"/>
        <v>10316.870317010145</v>
      </c>
      <c r="G41" s="524">
        <f t="shared" si="10"/>
        <v>1675.6891703696974</v>
      </c>
      <c r="H41" s="491">
        <f t="shared" si="11"/>
        <v>1675.6891703696974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10316.870317010145</v>
      </c>
      <c r="E42" s="522">
        <f>IF(+I14&lt;F41,I14,D42)</f>
        <v>552.75666666666666</v>
      </c>
      <c r="F42" s="523">
        <f t="shared" si="13"/>
        <v>9764.1136503434791</v>
      </c>
      <c r="G42" s="524">
        <f t="shared" si="10"/>
        <v>1617.0944514004213</v>
      </c>
      <c r="H42" s="491">
        <f t="shared" si="11"/>
        <v>1617.0944514004213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9764.1136503434791</v>
      </c>
      <c r="E43" s="522">
        <f>IF(+I14&lt;F42,I14,D43)</f>
        <v>552.75666666666666</v>
      </c>
      <c r="F43" s="523">
        <f t="shared" si="13"/>
        <v>9211.3569836768129</v>
      </c>
      <c r="G43" s="524">
        <f t="shared" si="10"/>
        <v>1558.4997324311448</v>
      </c>
      <c r="H43" s="491">
        <f t="shared" si="11"/>
        <v>1558.4997324311448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9211.3569836768129</v>
      </c>
      <c r="E44" s="522">
        <f>IF(+I14&lt;F43,I14,D44)</f>
        <v>552.75666666666666</v>
      </c>
      <c r="F44" s="523">
        <f t="shared" si="13"/>
        <v>8658.6003170101467</v>
      </c>
      <c r="G44" s="524">
        <f t="shared" si="10"/>
        <v>1499.9050134618687</v>
      </c>
      <c r="H44" s="491">
        <f t="shared" si="11"/>
        <v>1499.9050134618687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8658.6003170101467</v>
      </c>
      <c r="E45" s="522">
        <f>IF(+I14&lt;F44,I14,D45)</f>
        <v>552.75666666666666</v>
      </c>
      <c r="F45" s="523">
        <f t="shared" si="13"/>
        <v>8105.8436503434805</v>
      </c>
      <c r="G45" s="524">
        <f t="shared" si="10"/>
        <v>1441.3102944925924</v>
      </c>
      <c r="H45" s="491">
        <f t="shared" si="11"/>
        <v>1441.3102944925924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8105.8436503434805</v>
      </c>
      <c r="E46" s="522">
        <f>IF(+I14&lt;F45,I14,D46)</f>
        <v>552.75666666666666</v>
      </c>
      <c r="F46" s="523">
        <f t="shared" si="13"/>
        <v>7553.0869836768143</v>
      </c>
      <c r="G46" s="524">
        <f t="shared" si="10"/>
        <v>1382.7155755233161</v>
      </c>
      <c r="H46" s="491">
        <f t="shared" si="11"/>
        <v>1382.7155755233161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7553.0869836768143</v>
      </c>
      <c r="E47" s="522">
        <f>IF(+I14&lt;F46,I14,D47)</f>
        <v>552.75666666666666</v>
      </c>
      <c r="F47" s="523">
        <f t="shared" si="13"/>
        <v>7000.3303170101481</v>
      </c>
      <c r="G47" s="524">
        <f t="shared" si="10"/>
        <v>1324.1208565540401</v>
      </c>
      <c r="H47" s="491">
        <f t="shared" si="11"/>
        <v>1324.1208565540401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7000.3303170101481</v>
      </c>
      <c r="E48" s="522">
        <f>IF(+I14&lt;F47,I14,D48)</f>
        <v>552.75666666666666</v>
      </c>
      <c r="F48" s="523">
        <f t="shared" si="13"/>
        <v>6447.5736503434819</v>
      </c>
      <c r="G48" s="524">
        <f t="shared" si="10"/>
        <v>1265.5261375847638</v>
      </c>
      <c r="H48" s="491">
        <f t="shared" si="11"/>
        <v>1265.5261375847638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6447.5736503434819</v>
      </c>
      <c r="E49" s="522">
        <f>IF(+I14&lt;F48,I14,D49)</f>
        <v>552.75666666666666</v>
      </c>
      <c r="F49" s="523">
        <f t="shared" si="13"/>
        <v>5894.8169836768157</v>
      </c>
      <c r="G49" s="524">
        <f t="shared" si="10"/>
        <v>1206.9314186154875</v>
      </c>
      <c r="H49" s="491">
        <f t="shared" si="11"/>
        <v>1206.9314186154875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5894.8169836768157</v>
      </c>
      <c r="E50" s="522">
        <f>IF(+I14&lt;F49,I14,D50)</f>
        <v>552.75666666666666</v>
      </c>
      <c r="F50" s="523">
        <f t="shared" si="13"/>
        <v>5342.0603170101494</v>
      </c>
      <c r="G50" s="524">
        <f t="shared" si="10"/>
        <v>1148.3366996462114</v>
      </c>
      <c r="H50" s="491">
        <f t="shared" si="11"/>
        <v>1148.3366996462114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5342.0603170101494</v>
      </c>
      <c r="E51" s="522">
        <f>IF(+I14&lt;F50,I14,D51)</f>
        <v>552.75666666666666</v>
      </c>
      <c r="F51" s="523">
        <f t="shared" si="13"/>
        <v>4789.3036503434832</v>
      </c>
      <c r="G51" s="524">
        <f t="shared" si="10"/>
        <v>1089.7419806769349</v>
      </c>
      <c r="H51" s="491">
        <f t="shared" si="11"/>
        <v>1089.7419806769349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4789.3036503434832</v>
      </c>
      <c r="E52" s="522">
        <f>IF(+I14&lt;F51,I14,D52)</f>
        <v>552.75666666666666</v>
      </c>
      <c r="F52" s="523">
        <f t="shared" si="13"/>
        <v>4236.546983676817</v>
      </c>
      <c r="G52" s="524">
        <f t="shared" si="10"/>
        <v>1031.1472617076588</v>
      </c>
      <c r="H52" s="491">
        <f t="shared" si="11"/>
        <v>1031.1472617076588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4236.546983676817</v>
      </c>
      <c r="E53" s="522">
        <f>IF(+I14&lt;F52,I14,D53)</f>
        <v>552.75666666666666</v>
      </c>
      <c r="F53" s="523">
        <f t="shared" si="13"/>
        <v>3683.7903170101504</v>
      </c>
      <c r="G53" s="524">
        <f t="shared" si="10"/>
        <v>972.5525427383825</v>
      </c>
      <c r="H53" s="491">
        <f t="shared" si="11"/>
        <v>972.5525427383825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3683.7903170101504</v>
      </c>
      <c r="E54" s="522">
        <f>IF(+I14&lt;F53,I14,D54)</f>
        <v>552.75666666666666</v>
      </c>
      <c r="F54" s="523">
        <f t="shared" si="13"/>
        <v>3131.0336503434837</v>
      </c>
      <c r="G54" s="524">
        <f t="shared" si="10"/>
        <v>913.95782376910608</v>
      </c>
      <c r="H54" s="491">
        <f t="shared" si="11"/>
        <v>913.95782376910608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3131.0336503434837</v>
      </c>
      <c r="E55" s="522">
        <f>IF(+I14&lt;F54,I14,D55)</f>
        <v>552.75666666666666</v>
      </c>
      <c r="F55" s="523">
        <f t="shared" si="13"/>
        <v>2578.2769836768171</v>
      </c>
      <c r="G55" s="524">
        <f t="shared" ref="G55:G72" si="15">+I$12*((D55+F55)/2)+E55</f>
        <v>855.3631047998299</v>
      </c>
      <c r="H55" s="491">
        <f t="shared" ref="H55:H72" si="16">+I$13*((D55+F55)/2)+E55</f>
        <v>855.3631047998299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2578.2769836768171</v>
      </c>
      <c r="E56" s="522">
        <f>IF(+I14&lt;F55,I14,D56)</f>
        <v>552.75666666666666</v>
      </c>
      <c r="F56" s="523">
        <f t="shared" si="13"/>
        <v>2025.5203170101504</v>
      </c>
      <c r="G56" s="524">
        <f t="shared" si="15"/>
        <v>796.76838583055348</v>
      </c>
      <c r="H56" s="491">
        <f t="shared" si="16"/>
        <v>796.76838583055348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2025.5203170101504</v>
      </c>
      <c r="E57" s="522">
        <f>IF(+I14&lt;F56,I14,D57)</f>
        <v>552.75666666666666</v>
      </c>
      <c r="F57" s="523">
        <f t="shared" si="13"/>
        <v>1472.7636503434837</v>
      </c>
      <c r="G57" s="524">
        <f t="shared" si="15"/>
        <v>738.17366686127718</v>
      </c>
      <c r="H57" s="491">
        <f t="shared" si="16"/>
        <v>738.17366686127718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1472.7636503434837</v>
      </c>
      <c r="E58" s="522">
        <f>IF(+I14&lt;F57,I14,D58)</f>
        <v>552.75666666666666</v>
      </c>
      <c r="F58" s="523">
        <f t="shared" si="13"/>
        <v>920.00698367681707</v>
      </c>
      <c r="G58" s="524">
        <f t="shared" si="15"/>
        <v>679.57894789200088</v>
      </c>
      <c r="H58" s="491">
        <f t="shared" si="16"/>
        <v>679.57894789200088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920.00698367681707</v>
      </c>
      <c r="E59" s="522">
        <f>IF(+I14&lt;F58,I14,D59)</f>
        <v>552.75666666666666</v>
      </c>
      <c r="F59" s="523">
        <f t="shared" si="13"/>
        <v>367.25031701015041</v>
      </c>
      <c r="G59" s="524">
        <f t="shared" si="15"/>
        <v>620.98422892272458</v>
      </c>
      <c r="H59" s="491">
        <f t="shared" si="16"/>
        <v>620.98422892272458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367.25031701015041</v>
      </c>
      <c r="E60" s="522">
        <f>IF(+I14&lt;F59,I14,D60)</f>
        <v>367.25031701015041</v>
      </c>
      <c r="F60" s="523">
        <f t="shared" si="13"/>
        <v>0</v>
      </c>
      <c r="G60" s="524">
        <f t="shared" si="15"/>
        <v>386.7154183958603</v>
      </c>
      <c r="H60" s="491">
        <f t="shared" si="16"/>
        <v>386.7154183958603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23215.780000000013</v>
      </c>
      <c r="F73" s="375"/>
      <c r="G73" s="375">
        <f>SUM(G17:G72)</f>
        <v>83750.438243164768</v>
      </c>
      <c r="H73" s="375">
        <f>SUM(H17:H72)</f>
        <v>83750.438243164768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2373.4725090683469</v>
      </c>
      <c r="N87" s="546">
        <f>IF(J92&lt;D11,0,VLOOKUP(J92,C17:O72,11))</f>
        <v>2373.4725090683469</v>
      </c>
      <c r="O87" s="547">
        <f>+N87-M87</f>
        <v>0</v>
      </c>
      <c r="P87" s="269"/>
    </row>
    <row r="88" spans="1:16" ht="15.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+I107</f>
        <v>2765.2301822595773</v>
      </c>
      <c r="N88" s="550">
        <f>+I107</f>
        <v>2765.2301822595773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391.75767319123042</v>
      </c>
      <c r="N89" s="555">
        <f>+N88-N87</f>
        <v>391.75767319123042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539.90697674418607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17"/>
        <v>0</v>
      </c>
      <c r="N102" s="518"/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>+H103</f>
        <v>3305.8778604517456</v>
      </c>
      <c r="M103" s="514">
        <f t="shared" si="17"/>
        <v>0</v>
      </c>
      <c r="N103" s="518">
        <f>+I103</f>
        <v>3305.8778604517456</v>
      </c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>+H104</f>
        <v>3388.0256404381366</v>
      </c>
      <c r="M104" s="514">
        <f>IF(L104&lt;&gt;0,+H104-L104,0)</f>
        <v>0</v>
      </c>
      <c r="N104" s="518">
        <f>+I104</f>
        <v>3388.0256404381366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0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21">+I105-H105</f>
        <v>0</v>
      </c>
      <c r="K105" s="514"/>
      <c r="L105" s="518">
        <f>+H105</f>
        <v>3211.6058800285246</v>
      </c>
      <c r="M105" s="514">
        <f>IF(L105&lt;&gt;0,+H105-L105,0)</f>
        <v>0</v>
      </c>
      <c r="N105" s="518">
        <f>+I105</f>
        <v>3211.6058800285246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0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21"/>
        <v>0</v>
      </c>
      <c r="K106" s="514"/>
      <c r="L106" s="518">
        <f>+H106</f>
        <v>2805.9275766929632</v>
      </c>
      <c r="M106" s="514">
        <f>IF(L106&lt;&gt;0,+H106-L106,0)</f>
        <v>0</v>
      </c>
      <c r="N106" s="518">
        <f>+I106</f>
        <v>2805.9275766929632</v>
      </c>
      <c r="O106" s="514">
        <f>IF(N106&lt;&gt;0,+I106-N106,0)</f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2018</v>
      </c>
      <c r="D107" s="374">
        <f>IF(F106+SUM(E$99:E106)=D$92,F106,D$92-SUM(E$99:E106))</f>
        <v>21059.488644948935</v>
      </c>
      <c r="E107" s="522">
        <f t="shared" ref="E107:E154" si="22">IF(+$J$96&lt;F106,$J$96,D107)</f>
        <v>539.90697674418607</v>
      </c>
      <c r="F107" s="523">
        <f t="shared" ref="F107:F154" si="23">+D107-E107</f>
        <v>20519.581668204748</v>
      </c>
      <c r="G107" s="523">
        <f t="shared" ref="G107:G154" si="24">+(F107+D107)/2</f>
        <v>20789.535156576843</v>
      </c>
      <c r="H107" s="526">
        <f t="shared" ref="H107:H154" si="25">+J$94*G107+E107</f>
        <v>2765.2301822595773</v>
      </c>
      <c r="I107" s="577">
        <f t="shared" ref="I107:I154" si="26">+J$95*G107+E107</f>
        <v>2765.2301822595773</v>
      </c>
      <c r="J107" s="514">
        <f t="shared" si="21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2019</v>
      </c>
      <c r="D108" s="374">
        <f>IF(F107+SUM(E$99:E107)=D$92,F107,D$92-SUM(E$99:E107))</f>
        <v>20519.581668204748</v>
      </c>
      <c r="E108" s="522">
        <f t="shared" si="22"/>
        <v>539.90697674418607</v>
      </c>
      <c r="F108" s="523">
        <f t="shared" si="23"/>
        <v>19979.674691460561</v>
      </c>
      <c r="G108" s="523">
        <f t="shared" si="24"/>
        <v>20249.628179832653</v>
      </c>
      <c r="H108" s="526">
        <f t="shared" si="25"/>
        <v>2707.4382443870068</v>
      </c>
      <c r="I108" s="577">
        <f t="shared" si="26"/>
        <v>2707.4382443870068</v>
      </c>
      <c r="J108" s="514">
        <f t="shared" si="21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2020</v>
      </c>
      <c r="D109" s="374">
        <f>IF(F108+SUM(E$99:E108)=D$92,F108,D$92-SUM(E$99:E108))</f>
        <v>19979.674691460561</v>
      </c>
      <c r="E109" s="522">
        <f t="shared" si="22"/>
        <v>539.90697674418607</v>
      </c>
      <c r="F109" s="523">
        <f t="shared" si="23"/>
        <v>19439.767714716374</v>
      </c>
      <c r="G109" s="523">
        <f t="shared" si="24"/>
        <v>19709.721203088469</v>
      </c>
      <c r="H109" s="526">
        <f t="shared" si="25"/>
        <v>2649.6463065144371</v>
      </c>
      <c r="I109" s="577">
        <f t="shared" si="26"/>
        <v>2649.6463065144371</v>
      </c>
      <c r="J109" s="514">
        <f t="shared" si="21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2021</v>
      </c>
      <c r="D110" s="374">
        <f>IF(F109+SUM(E$99:E109)=D$92,F109,D$92-SUM(E$99:E109))</f>
        <v>19439.767714716374</v>
      </c>
      <c r="E110" s="522">
        <f t="shared" si="22"/>
        <v>539.90697674418607</v>
      </c>
      <c r="F110" s="523">
        <f t="shared" si="23"/>
        <v>18899.860737972187</v>
      </c>
      <c r="G110" s="523">
        <f t="shared" si="24"/>
        <v>19169.814226344279</v>
      </c>
      <c r="H110" s="526">
        <f t="shared" si="25"/>
        <v>2591.854368641867</v>
      </c>
      <c r="I110" s="577">
        <f t="shared" si="26"/>
        <v>2591.854368641867</v>
      </c>
      <c r="J110" s="514">
        <f t="shared" si="21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2022</v>
      </c>
      <c r="D111" s="374">
        <f>IF(F110+SUM(E$99:E110)=D$92,F110,D$92-SUM(E$99:E110))</f>
        <v>18899.860737972187</v>
      </c>
      <c r="E111" s="522">
        <f t="shared" si="22"/>
        <v>539.90697674418607</v>
      </c>
      <c r="F111" s="523">
        <f t="shared" si="23"/>
        <v>18359.953761228</v>
      </c>
      <c r="G111" s="523">
        <f t="shared" si="24"/>
        <v>18629.907249600095</v>
      </c>
      <c r="H111" s="526">
        <f t="shared" si="25"/>
        <v>2534.062430769297</v>
      </c>
      <c r="I111" s="577">
        <f t="shared" si="26"/>
        <v>2534.062430769297</v>
      </c>
      <c r="J111" s="514">
        <f t="shared" si="21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2023</v>
      </c>
      <c r="D112" s="374">
        <f>IF(F111+SUM(E$99:E111)=D$92,F111,D$92-SUM(E$99:E111))</f>
        <v>18359.953761228</v>
      </c>
      <c r="E112" s="522">
        <f t="shared" si="22"/>
        <v>539.90697674418607</v>
      </c>
      <c r="F112" s="523">
        <f t="shared" si="23"/>
        <v>17820.046784483813</v>
      </c>
      <c r="G112" s="523">
        <f t="shared" si="24"/>
        <v>18090.000272855905</v>
      </c>
      <c r="H112" s="526">
        <f t="shared" si="25"/>
        <v>2476.2704928967269</v>
      </c>
      <c r="I112" s="577">
        <f t="shared" si="26"/>
        <v>2476.2704928967269</v>
      </c>
      <c r="J112" s="514">
        <f t="shared" si="21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2024</v>
      </c>
      <c r="D113" s="374">
        <f>IF(F112+SUM(E$99:E112)=D$92,F112,D$92-SUM(E$99:E112))</f>
        <v>17820.046784483813</v>
      </c>
      <c r="E113" s="522">
        <f t="shared" si="22"/>
        <v>539.90697674418607</v>
      </c>
      <c r="F113" s="523">
        <f t="shared" si="23"/>
        <v>17280.139807739626</v>
      </c>
      <c r="G113" s="523">
        <f t="shared" si="24"/>
        <v>17550.093296111721</v>
      </c>
      <c r="H113" s="526">
        <f t="shared" si="25"/>
        <v>2418.4785550241577</v>
      </c>
      <c r="I113" s="577">
        <f t="shared" si="26"/>
        <v>2418.4785550241577</v>
      </c>
      <c r="J113" s="514">
        <f t="shared" si="21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2025</v>
      </c>
      <c r="D114" s="374">
        <f>IF(F113+SUM(E$99:E113)=D$92,F113,D$92-SUM(E$99:E113))</f>
        <v>17280.139807739626</v>
      </c>
      <c r="E114" s="522">
        <f t="shared" si="22"/>
        <v>539.90697674418607</v>
      </c>
      <c r="F114" s="523">
        <f t="shared" si="23"/>
        <v>16740.232830995439</v>
      </c>
      <c r="G114" s="523">
        <f t="shared" si="24"/>
        <v>17010.186319367531</v>
      </c>
      <c r="H114" s="526">
        <f t="shared" si="25"/>
        <v>2360.6866171515867</v>
      </c>
      <c r="I114" s="577">
        <f t="shared" si="26"/>
        <v>2360.6866171515867</v>
      </c>
      <c r="J114" s="514">
        <f t="shared" si="21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2026</v>
      </c>
      <c r="D115" s="374">
        <f>IF(F114+SUM(E$99:E114)=D$92,F114,D$92-SUM(E$99:E114))</f>
        <v>16740.232830995439</v>
      </c>
      <c r="E115" s="522">
        <f t="shared" si="22"/>
        <v>539.90697674418607</v>
      </c>
      <c r="F115" s="523">
        <f t="shared" si="23"/>
        <v>16200.325854251252</v>
      </c>
      <c r="G115" s="523">
        <f t="shared" si="24"/>
        <v>16470.279342623347</v>
      </c>
      <c r="H115" s="526">
        <f t="shared" si="25"/>
        <v>2302.8946792790175</v>
      </c>
      <c r="I115" s="577">
        <f t="shared" si="26"/>
        <v>2302.8946792790175</v>
      </c>
      <c r="J115" s="514">
        <f t="shared" si="21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2027</v>
      </c>
      <c r="D116" s="374">
        <f>IF(F115+SUM(E$99:E115)=D$92,F115,D$92-SUM(E$99:E115))</f>
        <v>16200.325854251252</v>
      </c>
      <c r="E116" s="522">
        <f t="shared" si="22"/>
        <v>539.90697674418607</v>
      </c>
      <c r="F116" s="523">
        <f t="shared" si="23"/>
        <v>15660.418877507065</v>
      </c>
      <c r="G116" s="523">
        <f t="shared" si="24"/>
        <v>15930.372365879159</v>
      </c>
      <c r="H116" s="526">
        <f t="shared" si="25"/>
        <v>2245.1027414064474</v>
      </c>
      <c r="I116" s="577">
        <f t="shared" si="26"/>
        <v>2245.1027414064474</v>
      </c>
      <c r="J116" s="514">
        <f t="shared" si="21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2028</v>
      </c>
      <c r="D117" s="374">
        <f>IF(F116+SUM(E$99:E116)=D$92,F116,D$92-SUM(E$99:E116))</f>
        <v>15660.418877507065</v>
      </c>
      <c r="E117" s="522">
        <f t="shared" si="22"/>
        <v>539.90697674418607</v>
      </c>
      <c r="F117" s="523">
        <f t="shared" si="23"/>
        <v>15120.511900762878</v>
      </c>
      <c r="G117" s="523">
        <f t="shared" si="24"/>
        <v>15390.465389134972</v>
      </c>
      <c r="H117" s="526">
        <f t="shared" si="25"/>
        <v>2187.3108035338773</v>
      </c>
      <c r="I117" s="577">
        <f t="shared" si="26"/>
        <v>2187.3108035338773</v>
      </c>
      <c r="J117" s="514">
        <f t="shared" si="21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2029</v>
      </c>
      <c r="D118" s="374">
        <f>IF(F117+SUM(E$99:E117)=D$92,F117,D$92-SUM(E$99:E117))</f>
        <v>15120.511900762878</v>
      </c>
      <c r="E118" s="522">
        <f t="shared" si="22"/>
        <v>539.90697674418607</v>
      </c>
      <c r="F118" s="523">
        <f t="shared" si="23"/>
        <v>14580.604924018691</v>
      </c>
      <c r="G118" s="523">
        <f t="shared" si="24"/>
        <v>14850.558412390785</v>
      </c>
      <c r="H118" s="526">
        <f t="shared" si="25"/>
        <v>2129.5188656613072</v>
      </c>
      <c r="I118" s="577">
        <f t="shared" si="26"/>
        <v>2129.5188656613072</v>
      </c>
      <c r="J118" s="514">
        <f t="shared" si="21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2030</v>
      </c>
      <c r="D119" s="374">
        <f>IF(F118+SUM(E$99:E118)=D$92,F118,D$92-SUM(E$99:E118))</f>
        <v>14580.604924018691</v>
      </c>
      <c r="E119" s="522">
        <f t="shared" si="22"/>
        <v>539.90697674418607</v>
      </c>
      <c r="F119" s="523">
        <f t="shared" si="23"/>
        <v>14040.697947274504</v>
      </c>
      <c r="G119" s="523">
        <f t="shared" si="24"/>
        <v>14310.651435646598</v>
      </c>
      <c r="H119" s="526">
        <f t="shared" si="25"/>
        <v>2071.7269277887372</v>
      </c>
      <c r="I119" s="577">
        <f t="shared" si="26"/>
        <v>2071.7269277887372</v>
      </c>
      <c r="J119" s="514">
        <f t="shared" si="21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2031</v>
      </c>
      <c r="D120" s="374">
        <f>IF(F119+SUM(E$99:E119)=D$92,F119,D$92-SUM(E$99:E119))</f>
        <v>14040.697947274504</v>
      </c>
      <c r="E120" s="522">
        <f t="shared" si="22"/>
        <v>539.90697674418607</v>
      </c>
      <c r="F120" s="523">
        <f t="shared" si="23"/>
        <v>13500.790970530317</v>
      </c>
      <c r="G120" s="523">
        <f t="shared" si="24"/>
        <v>13770.744458902411</v>
      </c>
      <c r="H120" s="526">
        <f t="shared" si="25"/>
        <v>2013.9349899161675</v>
      </c>
      <c r="I120" s="577">
        <f t="shared" si="26"/>
        <v>2013.9349899161675</v>
      </c>
      <c r="J120" s="514">
        <f t="shared" si="21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2032</v>
      </c>
      <c r="D121" s="374">
        <f>IF(F120+SUM(E$99:E120)=D$92,F120,D$92-SUM(E$99:E120))</f>
        <v>13500.790970530317</v>
      </c>
      <c r="E121" s="522">
        <f t="shared" si="22"/>
        <v>539.90697674418607</v>
      </c>
      <c r="F121" s="523">
        <f t="shared" si="23"/>
        <v>12960.88399378613</v>
      </c>
      <c r="G121" s="523">
        <f t="shared" si="24"/>
        <v>13230.837482158224</v>
      </c>
      <c r="H121" s="526">
        <f t="shared" si="25"/>
        <v>1956.1430520435974</v>
      </c>
      <c r="I121" s="577">
        <f t="shared" si="26"/>
        <v>1956.1430520435974</v>
      </c>
      <c r="J121" s="514">
        <f t="shared" si="21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2033</v>
      </c>
      <c r="D122" s="374">
        <f>IF(F121+SUM(E$99:E121)=D$92,F121,D$92-SUM(E$99:E121))</f>
        <v>12960.88399378613</v>
      </c>
      <c r="E122" s="522">
        <f t="shared" si="22"/>
        <v>539.90697674418607</v>
      </c>
      <c r="F122" s="523">
        <f t="shared" si="23"/>
        <v>12420.977017041943</v>
      </c>
      <c r="G122" s="523">
        <f t="shared" si="24"/>
        <v>12690.930505414037</v>
      </c>
      <c r="H122" s="526">
        <f t="shared" si="25"/>
        <v>1898.3511141710276</v>
      </c>
      <c r="I122" s="577">
        <f t="shared" si="26"/>
        <v>1898.3511141710276</v>
      </c>
      <c r="J122" s="514">
        <f t="shared" si="21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2034</v>
      </c>
      <c r="D123" s="374">
        <f>IF(F122+SUM(E$99:E122)=D$92,F122,D$92-SUM(E$99:E122))</f>
        <v>12420.977017041943</v>
      </c>
      <c r="E123" s="522">
        <f t="shared" si="22"/>
        <v>539.90697674418607</v>
      </c>
      <c r="F123" s="523">
        <f t="shared" si="23"/>
        <v>11881.070040297756</v>
      </c>
      <c r="G123" s="523">
        <f t="shared" si="24"/>
        <v>12151.02352866985</v>
      </c>
      <c r="H123" s="526">
        <f t="shared" si="25"/>
        <v>1840.5591762984575</v>
      </c>
      <c r="I123" s="577">
        <f t="shared" si="26"/>
        <v>1840.5591762984575</v>
      </c>
      <c r="J123" s="514">
        <f t="shared" si="21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2035</v>
      </c>
      <c r="D124" s="374">
        <f>IF(F123+SUM(E$99:E123)=D$92,F123,D$92-SUM(E$99:E123))</f>
        <v>11881.070040297756</v>
      </c>
      <c r="E124" s="522">
        <f t="shared" si="22"/>
        <v>539.90697674418607</v>
      </c>
      <c r="F124" s="523">
        <f t="shared" si="23"/>
        <v>11341.163063553569</v>
      </c>
      <c r="G124" s="523">
        <f t="shared" si="24"/>
        <v>11611.116551925663</v>
      </c>
      <c r="H124" s="526">
        <f t="shared" si="25"/>
        <v>1782.7672384258876</v>
      </c>
      <c r="I124" s="577">
        <f t="shared" si="26"/>
        <v>1782.7672384258876</v>
      </c>
      <c r="J124" s="514">
        <f t="shared" si="21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2036</v>
      </c>
      <c r="D125" s="374">
        <f>IF(F124+SUM(E$99:E124)=D$92,F124,D$92-SUM(E$99:E124))</f>
        <v>11341.163063553569</v>
      </c>
      <c r="E125" s="522">
        <f t="shared" si="22"/>
        <v>539.90697674418607</v>
      </c>
      <c r="F125" s="523">
        <f t="shared" si="23"/>
        <v>10801.256086809382</v>
      </c>
      <c r="G125" s="523">
        <f t="shared" si="24"/>
        <v>11071.209575181476</v>
      </c>
      <c r="H125" s="526">
        <f t="shared" si="25"/>
        <v>1724.9753005533178</v>
      </c>
      <c r="I125" s="577">
        <f t="shared" si="26"/>
        <v>1724.9753005533178</v>
      </c>
      <c r="J125" s="514">
        <f t="shared" si="21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2037</v>
      </c>
      <c r="D126" s="374">
        <f>IF(F125+SUM(E$99:E125)=D$92,F125,D$92-SUM(E$99:E125))</f>
        <v>10801.256086809382</v>
      </c>
      <c r="E126" s="522">
        <f t="shared" si="22"/>
        <v>539.90697674418607</v>
      </c>
      <c r="F126" s="523">
        <f t="shared" si="23"/>
        <v>10261.349110065195</v>
      </c>
      <c r="G126" s="523">
        <f t="shared" si="24"/>
        <v>10531.302598437289</v>
      </c>
      <c r="H126" s="526">
        <f t="shared" si="25"/>
        <v>1667.1833626807477</v>
      </c>
      <c r="I126" s="577">
        <f t="shared" si="26"/>
        <v>1667.1833626807477</v>
      </c>
      <c r="J126" s="514">
        <f t="shared" si="21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2038</v>
      </c>
      <c r="D127" s="374">
        <f>IF(F126+SUM(E$99:E126)=D$92,F126,D$92-SUM(E$99:E126))</f>
        <v>10261.349110065195</v>
      </c>
      <c r="E127" s="522">
        <f t="shared" si="22"/>
        <v>539.90697674418607</v>
      </c>
      <c r="F127" s="523">
        <f t="shared" si="23"/>
        <v>9721.4421333210084</v>
      </c>
      <c r="G127" s="523">
        <f t="shared" si="24"/>
        <v>9991.3956216931019</v>
      </c>
      <c r="H127" s="526">
        <f t="shared" si="25"/>
        <v>1609.3914248081778</v>
      </c>
      <c r="I127" s="577">
        <f t="shared" si="26"/>
        <v>1609.3914248081778</v>
      </c>
      <c r="J127" s="514">
        <f t="shared" si="21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2039</v>
      </c>
      <c r="D128" s="374">
        <f>IF(F127+SUM(E$99:E127)=D$92,F127,D$92-SUM(E$99:E127))</f>
        <v>9721.4421333210084</v>
      </c>
      <c r="E128" s="522">
        <f t="shared" si="22"/>
        <v>539.90697674418607</v>
      </c>
      <c r="F128" s="523">
        <f t="shared" si="23"/>
        <v>9181.5351565768215</v>
      </c>
      <c r="G128" s="523">
        <f t="shared" si="24"/>
        <v>9451.488644948915</v>
      </c>
      <c r="H128" s="526">
        <f t="shared" si="25"/>
        <v>1551.5994869356077</v>
      </c>
      <c r="I128" s="577">
        <f t="shared" si="26"/>
        <v>1551.5994869356077</v>
      </c>
      <c r="J128" s="514">
        <f t="shared" si="21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2040</v>
      </c>
      <c r="D129" s="374">
        <f>IF(F128+SUM(E$99:E128)=D$92,F128,D$92-SUM(E$99:E128))</f>
        <v>9181.5351565768215</v>
      </c>
      <c r="E129" s="522">
        <f t="shared" si="22"/>
        <v>539.90697674418607</v>
      </c>
      <c r="F129" s="523">
        <f t="shared" si="23"/>
        <v>8641.6281798326345</v>
      </c>
      <c r="G129" s="523">
        <f t="shared" si="24"/>
        <v>8911.581668204728</v>
      </c>
      <c r="H129" s="526">
        <f t="shared" si="25"/>
        <v>1493.8075490630379</v>
      </c>
      <c r="I129" s="577">
        <f t="shared" si="26"/>
        <v>1493.8075490630379</v>
      </c>
      <c r="J129" s="514">
        <f t="shared" si="21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2041</v>
      </c>
      <c r="D130" s="374">
        <f>IF(F129+SUM(E$99:E129)=D$92,F129,D$92-SUM(E$99:E129))</f>
        <v>8641.6281798326345</v>
      </c>
      <c r="E130" s="522">
        <f t="shared" si="22"/>
        <v>539.90697674418607</v>
      </c>
      <c r="F130" s="523">
        <f t="shared" si="23"/>
        <v>8101.7212030884484</v>
      </c>
      <c r="G130" s="523">
        <f t="shared" si="24"/>
        <v>8371.674691460541</v>
      </c>
      <c r="H130" s="526">
        <f t="shared" si="25"/>
        <v>1436.015611190468</v>
      </c>
      <c r="I130" s="577">
        <f t="shared" si="26"/>
        <v>1436.015611190468</v>
      </c>
      <c r="J130" s="514">
        <f t="shared" si="21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2042</v>
      </c>
      <c r="D131" s="374">
        <f>IF(F130+SUM(E$99:E130)=D$92,F130,D$92-SUM(E$99:E130))</f>
        <v>8101.7212030884484</v>
      </c>
      <c r="E131" s="522">
        <f t="shared" si="22"/>
        <v>539.90697674418607</v>
      </c>
      <c r="F131" s="523">
        <f t="shared" si="23"/>
        <v>7561.8142263442624</v>
      </c>
      <c r="G131" s="523">
        <f t="shared" si="24"/>
        <v>7831.7677147163558</v>
      </c>
      <c r="H131" s="526">
        <f t="shared" si="25"/>
        <v>1378.2236733178981</v>
      </c>
      <c r="I131" s="577">
        <f t="shared" si="26"/>
        <v>1378.2236733178981</v>
      </c>
      <c r="J131" s="514">
        <f t="shared" si="21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20"/>
        <v/>
      </c>
      <c r="C132" s="507">
        <f>IF(D93="","-",+C131+1)</f>
        <v>2043</v>
      </c>
      <c r="D132" s="374">
        <f>IF(F131+SUM(E$99:E131)=D$92,F131,D$92-SUM(E$99:E131))</f>
        <v>7561.8142263442624</v>
      </c>
      <c r="E132" s="522">
        <f t="shared" si="22"/>
        <v>539.90697674418607</v>
      </c>
      <c r="F132" s="523">
        <f t="shared" si="23"/>
        <v>7021.9072496000763</v>
      </c>
      <c r="G132" s="523">
        <f t="shared" si="24"/>
        <v>7291.8607379721689</v>
      </c>
      <c r="H132" s="526">
        <f t="shared" si="25"/>
        <v>1320.4317354453283</v>
      </c>
      <c r="I132" s="577">
        <f t="shared" si="26"/>
        <v>1320.4317354453283</v>
      </c>
      <c r="J132" s="514">
        <f t="shared" si="21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20"/>
        <v/>
      </c>
      <c r="C133" s="507">
        <f>IF(D93="","-",+C132+1)</f>
        <v>2044</v>
      </c>
      <c r="D133" s="374">
        <f>IF(F132+SUM(E$99:E132)=D$92,F132,D$92-SUM(E$99:E132))</f>
        <v>7021.9072496000763</v>
      </c>
      <c r="E133" s="522">
        <f t="shared" si="22"/>
        <v>539.90697674418607</v>
      </c>
      <c r="F133" s="523">
        <f t="shared" si="23"/>
        <v>6482.0002728558902</v>
      </c>
      <c r="G133" s="523">
        <f t="shared" si="24"/>
        <v>6751.9537612279837</v>
      </c>
      <c r="H133" s="526">
        <f t="shared" si="25"/>
        <v>1262.6397975727584</v>
      </c>
      <c r="I133" s="577">
        <f t="shared" si="26"/>
        <v>1262.6397975727584</v>
      </c>
      <c r="J133" s="514">
        <f t="shared" si="21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20"/>
        <v/>
      </c>
      <c r="C134" s="507">
        <f>IF(D93="","-",+C133+1)</f>
        <v>2045</v>
      </c>
      <c r="D134" s="374">
        <f>IF(F133+SUM(E$99:E133)=D$92,F133,D$92-SUM(E$99:E133))</f>
        <v>6482.0002728558902</v>
      </c>
      <c r="E134" s="522">
        <f t="shared" si="22"/>
        <v>539.90697674418607</v>
      </c>
      <c r="F134" s="523">
        <f t="shared" si="23"/>
        <v>5942.0932961117041</v>
      </c>
      <c r="G134" s="523">
        <f t="shared" si="24"/>
        <v>6212.0467844837967</v>
      </c>
      <c r="H134" s="526">
        <f t="shared" si="25"/>
        <v>1204.8478597001886</v>
      </c>
      <c r="I134" s="577">
        <f t="shared" si="26"/>
        <v>1204.8478597001886</v>
      </c>
      <c r="J134" s="514">
        <f t="shared" si="21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20"/>
        <v/>
      </c>
      <c r="C135" s="507">
        <f>IF(D93="","-",+C134+1)</f>
        <v>2046</v>
      </c>
      <c r="D135" s="374">
        <f>IF(F134+SUM(E$99:E134)=D$92,F134,D$92-SUM(E$99:E134))</f>
        <v>5942.0932961117041</v>
      </c>
      <c r="E135" s="522">
        <f t="shared" si="22"/>
        <v>539.90697674418607</v>
      </c>
      <c r="F135" s="523">
        <f t="shared" si="23"/>
        <v>5402.1863193675181</v>
      </c>
      <c r="G135" s="523">
        <f t="shared" si="24"/>
        <v>5672.1398077396116</v>
      </c>
      <c r="H135" s="526">
        <f t="shared" si="25"/>
        <v>1147.0559218276187</v>
      </c>
      <c r="I135" s="577">
        <f t="shared" si="26"/>
        <v>1147.0559218276187</v>
      </c>
      <c r="J135" s="514">
        <f t="shared" si="21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20"/>
        <v/>
      </c>
      <c r="C136" s="507">
        <f>IF(D93="","-",+C135+1)</f>
        <v>2047</v>
      </c>
      <c r="D136" s="374">
        <f>IF(F135+SUM(E$99:E135)=D$92,F135,D$92-SUM(E$99:E135))</f>
        <v>5402.1863193675181</v>
      </c>
      <c r="E136" s="522">
        <f t="shared" si="22"/>
        <v>539.90697674418607</v>
      </c>
      <c r="F136" s="523">
        <f t="shared" si="23"/>
        <v>4862.279342623332</v>
      </c>
      <c r="G136" s="523">
        <f t="shared" si="24"/>
        <v>5132.2328309954246</v>
      </c>
      <c r="H136" s="526">
        <f t="shared" si="25"/>
        <v>1089.2639839550488</v>
      </c>
      <c r="I136" s="577">
        <f t="shared" si="26"/>
        <v>1089.2639839550488</v>
      </c>
      <c r="J136" s="514">
        <f t="shared" si="21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20"/>
        <v/>
      </c>
      <c r="C137" s="507">
        <f>IF(D93="","-",+C136+1)</f>
        <v>2048</v>
      </c>
      <c r="D137" s="374">
        <f>IF(F136+SUM(E$99:E136)=D$92,F136,D$92-SUM(E$99:E136))</f>
        <v>4862.279342623332</v>
      </c>
      <c r="E137" s="522">
        <f t="shared" si="22"/>
        <v>539.90697674418607</v>
      </c>
      <c r="F137" s="523">
        <f t="shared" si="23"/>
        <v>4322.3723658791459</v>
      </c>
      <c r="G137" s="523">
        <f t="shared" si="24"/>
        <v>4592.3258542512394</v>
      </c>
      <c r="H137" s="526">
        <f t="shared" si="25"/>
        <v>1031.472046082479</v>
      </c>
      <c r="I137" s="577">
        <f t="shared" si="26"/>
        <v>1031.472046082479</v>
      </c>
      <c r="J137" s="514">
        <f t="shared" si="21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20"/>
        <v/>
      </c>
      <c r="C138" s="507">
        <f>IF(D93="","-",+C137+1)</f>
        <v>2049</v>
      </c>
      <c r="D138" s="374">
        <f>IF(F137+SUM(E$99:E137)=D$92,F137,D$92-SUM(E$99:E137))</f>
        <v>4322.3723658791459</v>
      </c>
      <c r="E138" s="522">
        <f t="shared" si="22"/>
        <v>539.90697674418607</v>
      </c>
      <c r="F138" s="523">
        <f t="shared" si="23"/>
        <v>3782.4653891349599</v>
      </c>
      <c r="G138" s="523">
        <f t="shared" si="24"/>
        <v>4052.4188775070529</v>
      </c>
      <c r="H138" s="526">
        <f t="shared" si="25"/>
        <v>973.68010820990912</v>
      </c>
      <c r="I138" s="577">
        <f t="shared" si="26"/>
        <v>973.68010820990912</v>
      </c>
      <c r="J138" s="514">
        <f t="shared" si="21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20"/>
        <v/>
      </c>
      <c r="C139" s="507">
        <f>IF(D93="","-",+C138+1)</f>
        <v>2050</v>
      </c>
      <c r="D139" s="374">
        <f>IF(F138+SUM(E$99:E138)=D$92,F138,D$92-SUM(E$99:E138))</f>
        <v>3782.4653891349599</v>
      </c>
      <c r="E139" s="522">
        <f t="shared" si="22"/>
        <v>539.90697674418607</v>
      </c>
      <c r="F139" s="523">
        <f t="shared" si="23"/>
        <v>3242.5584123907738</v>
      </c>
      <c r="G139" s="523">
        <f t="shared" si="24"/>
        <v>3512.5119007628668</v>
      </c>
      <c r="H139" s="526">
        <f t="shared" si="25"/>
        <v>915.88817033733926</v>
      </c>
      <c r="I139" s="577">
        <f t="shared" si="26"/>
        <v>915.88817033733926</v>
      </c>
      <c r="J139" s="514">
        <f t="shared" si="21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20"/>
        <v/>
      </c>
      <c r="C140" s="507">
        <f>IF(D93="","-",+C139+1)</f>
        <v>2051</v>
      </c>
      <c r="D140" s="374">
        <f>IF(F139+SUM(E$99:E139)=D$92,F139,D$92-SUM(E$99:E139))</f>
        <v>3242.5584123907738</v>
      </c>
      <c r="E140" s="522">
        <f t="shared" si="22"/>
        <v>539.90697674418607</v>
      </c>
      <c r="F140" s="523">
        <f t="shared" si="23"/>
        <v>2702.6514356465877</v>
      </c>
      <c r="G140" s="523">
        <f t="shared" si="24"/>
        <v>2972.6049240186808</v>
      </c>
      <c r="H140" s="526">
        <f t="shared" si="25"/>
        <v>858.0962324647694</v>
      </c>
      <c r="I140" s="577">
        <f t="shared" si="26"/>
        <v>858.0962324647694</v>
      </c>
      <c r="J140" s="514">
        <f t="shared" si="21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20"/>
        <v/>
      </c>
      <c r="C141" s="507">
        <f>IF(D93="","-",+C140+1)</f>
        <v>2052</v>
      </c>
      <c r="D141" s="374">
        <f>IF(F140+SUM(E$99:E140)=D$92,F140,D$92-SUM(E$99:E140))</f>
        <v>2702.6514356465877</v>
      </c>
      <c r="E141" s="522">
        <f t="shared" si="22"/>
        <v>539.90697674418607</v>
      </c>
      <c r="F141" s="523">
        <f t="shared" si="23"/>
        <v>2162.7444589024017</v>
      </c>
      <c r="G141" s="523">
        <f t="shared" si="24"/>
        <v>2432.6979472744947</v>
      </c>
      <c r="H141" s="526">
        <f t="shared" si="25"/>
        <v>800.30429459219954</v>
      </c>
      <c r="I141" s="577">
        <f t="shared" si="26"/>
        <v>800.30429459219954</v>
      </c>
      <c r="J141" s="514">
        <f t="shared" si="21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20"/>
        <v/>
      </c>
      <c r="C142" s="507">
        <f>IF(D93="","-",+C141+1)</f>
        <v>2053</v>
      </c>
      <c r="D142" s="374">
        <f>IF(F141+SUM(E$99:E141)=D$92,F141,D$92-SUM(E$99:E141))</f>
        <v>2162.7444589024017</v>
      </c>
      <c r="E142" s="522">
        <f t="shared" si="22"/>
        <v>539.90697674418607</v>
      </c>
      <c r="F142" s="523">
        <f t="shared" si="23"/>
        <v>1622.8374821582156</v>
      </c>
      <c r="G142" s="523">
        <f t="shared" si="24"/>
        <v>1892.7909705303086</v>
      </c>
      <c r="H142" s="526">
        <f t="shared" si="25"/>
        <v>742.51235671962968</v>
      </c>
      <c r="I142" s="577">
        <f t="shared" si="26"/>
        <v>742.51235671962968</v>
      </c>
      <c r="J142" s="514">
        <f t="shared" si="21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20"/>
        <v/>
      </c>
      <c r="C143" s="507">
        <f>IF(D93="","-",+C142+1)</f>
        <v>2054</v>
      </c>
      <c r="D143" s="374">
        <f>IF(F142+SUM(E$99:E142)=D$92,F142,D$92-SUM(E$99:E142))</f>
        <v>1622.8374821582156</v>
      </c>
      <c r="E143" s="522">
        <f t="shared" si="22"/>
        <v>539.90697674418607</v>
      </c>
      <c r="F143" s="523">
        <f t="shared" si="23"/>
        <v>1082.9305054140295</v>
      </c>
      <c r="G143" s="523">
        <f t="shared" si="24"/>
        <v>1352.8839937861226</v>
      </c>
      <c r="H143" s="526">
        <f t="shared" si="25"/>
        <v>684.72041884705982</v>
      </c>
      <c r="I143" s="577">
        <f t="shared" si="26"/>
        <v>684.72041884705982</v>
      </c>
      <c r="J143" s="514">
        <f t="shared" si="21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20"/>
        <v/>
      </c>
      <c r="C144" s="507">
        <f>IF(D93="","-",+C143+1)</f>
        <v>2055</v>
      </c>
      <c r="D144" s="374">
        <f>IF(F143+SUM(E$99:E143)=D$92,F143,D$92-SUM(E$99:E143))</f>
        <v>1082.9305054140295</v>
      </c>
      <c r="E144" s="522">
        <f t="shared" si="22"/>
        <v>539.90697674418607</v>
      </c>
      <c r="F144" s="523">
        <f t="shared" si="23"/>
        <v>543.02352866984347</v>
      </c>
      <c r="G144" s="523">
        <f t="shared" si="24"/>
        <v>812.97701704193651</v>
      </c>
      <c r="H144" s="526">
        <f t="shared" si="25"/>
        <v>626.92848097448996</v>
      </c>
      <c r="I144" s="577">
        <f t="shared" si="26"/>
        <v>626.92848097448996</v>
      </c>
      <c r="J144" s="514">
        <f t="shared" si="21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20"/>
        <v/>
      </c>
      <c r="C145" s="507">
        <f>IF(D93="","-",+C144+1)</f>
        <v>2056</v>
      </c>
      <c r="D145" s="374">
        <f>IF(F144+SUM(E$99:E144)=D$92,F144,D$92-SUM(E$99:E144))</f>
        <v>543.02352866984347</v>
      </c>
      <c r="E145" s="522">
        <f t="shared" si="22"/>
        <v>539.90697674418607</v>
      </c>
      <c r="F145" s="523">
        <f t="shared" si="23"/>
        <v>3.1165519256574044</v>
      </c>
      <c r="G145" s="523">
        <f t="shared" si="24"/>
        <v>273.07004029775044</v>
      </c>
      <c r="H145" s="526">
        <f t="shared" si="25"/>
        <v>569.1365431019201</v>
      </c>
      <c r="I145" s="577">
        <f t="shared" si="26"/>
        <v>569.1365431019201</v>
      </c>
      <c r="J145" s="514">
        <f t="shared" si="21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20"/>
        <v/>
      </c>
      <c r="C146" s="507">
        <f>IF(D93="","-",+C145+1)</f>
        <v>2057</v>
      </c>
      <c r="D146" s="374">
        <f>IF(F145+SUM(E$99:E145)=D$92,F145,D$92-SUM(E$99:E145))</f>
        <v>3.1165519256574044</v>
      </c>
      <c r="E146" s="522">
        <f t="shared" si="22"/>
        <v>3.1165519256574044</v>
      </c>
      <c r="F146" s="523">
        <f t="shared" si="23"/>
        <v>0</v>
      </c>
      <c r="G146" s="523">
        <f t="shared" si="24"/>
        <v>1.5582759628287022</v>
      </c>
      <c r="H146" s="526">
        <f t="shared" si="25"/>
        <v>3.2833506363819458</v>
      </c>
      <c r="I146" s="577">
        <f t="shared" si="26"/>
        <v>3.2833506363819458</v>
      </c>
      <c r="J146" s="514">
        <f t="shared" si="21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20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22"/>
        <v>0</v>
      </c>
      <c r="F147" s="523">
        <f t="shared" si="23"/>
        <v>0</v>
      </c>
      <c r="G147" s="523">
        <f t="shared" si="24"/>
        <v>0</v>
      </c>
      <c r="H147" s="526">
        <f t="shared" si="25"/>
        <v>0</v>
      </c>
      <c r="I147" s="577">
        <f t="shared" si="26"/>
        <v>0</v>
      </c>
      <c r="J147" s="514">
        <f t="shared" si="21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20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22"/>
        <v>0</v>
      </c>
      <c r="F148" s="523">
        <f t="shared" si="23"/>
        <v>0</v>
      </c>
      <c r="G148" s="523">
        <f t="shared" si="24"/>
        <v>0</v>
      </c>
      <c r="H148" s="526">
        <f t="shared" si="25"/>
        <v>0</v>
      </c>
      <c r="I148" s="577">
        <f t="shared" si="26"/>
        <v>0</v>
      </c>
      <c r="J148" s="514">
        <f t="shared" si="21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20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22"/>
        <v>0</v>
      </c>
      <c r="F149" s="523">
        <f t="shared" si="23"/>
        <v>0</v>
      </c>
      <c r="G149" s="523">
        <f t="shared" si="24"/>
        <v>0</v>
      </c>
      <c r="H149" s="526">
        <f t="shared" si="25"/>
        <v>0</v>
      </c>
      <c r="I149" s="577">
        <f t="shared" si="26"/>
        <v>0</v>
      </c>
      <c r="J149" s="514">
        <f t="shared" si="21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20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22"/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1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20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22"/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1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20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22"/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1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20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22"/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1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20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22"/>
        <v>0</v>
      </c>
      <c r="F154" s="523">
        <f t="shared" si="23"/>
        <v>0</v>
      </c>
      <c r="G154" s="523">
        <f t="shared" si="24"/>
        <v>0</v>
      </c>
      <c r="H154" s="526">
        <f t="shared" si="25"/>
        <v>0</v>
      </c>
      <c r="I154" s="577">
        <f t="shared" si="26"/>
        <v>0</v>
      </c>
      <c r="J154" s="514">
        <f t="shared" si="21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23216.000000000004</v>
      </c>
      <c r="F155" s="375"/>
      <c r="G155" s="375"/>
      <c r="H155" s="375">
        <f>SUM(H99:H154)</f>
        <v>77734.871452796928</v>
      </c>
      <c r="I155" s="375">
        <f>SUM(I99:I154)</f>
        <v>77734.871452796928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view="pageBreakPreview" zoomScale="82" zoomScaleNormal="100" zoomScaleSheetLayoutView="82" workbookViewId="0">
      <selection activeCell="B8" sqref="B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1826377.362451636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1826377.362451636</v>
      </c>
      <c r="O6" s="269"/>
      <c r="P6" s="269"/>
    </row>
    <row r="7" spans="1:16" ht="13.5" thickBot="1">
      <c r="C7" s="467" t="s">
        <v>48</v>
      </c>
      <c r="D7" s="624" t="s">
        <v>338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465</v>
      </c>
      <c r="E9" s="637" t="s">
        <v>397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15930624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379300.57142857142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2054109.3422824556</v>
      </c>
      <c r="H20" s="639">
        <v>2054109.3422824556</v>
      </c>
      <c r="I20" s="511">
        <f t="shared" si="3"/>
        <v>0</v>
      </c>
      <c r="J20" s="511"/>
      <c r="K20" s="518">
        <f t="shared" si="0"/>
        <v>2054109.3422824556</v>
      </c>
      <c r="L20" s="519">
        <f t="shared" si="1"/>
        <v>0</v>
      </c>
      <c r="M20" s="518">
        <f t="shared" si="2"/>
        <v>2054109.3422824556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372067.83720930235</v>
      </c>
      <c r="F21" s="631">
        <v>14304375.480633659</v>
      </c>
      <c r="G21" s="630">
        <v>1814670.2891577268</v>
      </c>
      <c r="H21" s="639">
        <v>1814670.2891577268</v>
      </c>
      <c r="I21" s="511">
        <f t="shared" si="3"/>
        <v>0</v>
      </c>
      <c r="J21" s="511"/>
      <c r="K21" s="518">
        <f t="shared" si="0"/>
        <v>1814670.2891577268</v>
      </c>
      <c r="L21" s="519">
        <f t="shared" si="1"/>
        <v>0</v>
      </c>
      <c r="M21" s="518">
        <f t="shared" si="2"/>
        <v>1814670.2891577268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2212664.5163210491</v>
      </c>
      <c r="H22" s="639">
        <v>2212664.5163210491</v>
      </c>
      <c r="I22" s="511">
        <f t="shared" si="3"/>
        <v>0</v>
      </c>
      <c r="J22" s="511"/>
      <c r="K22" s="518">
        <f t="shared" si="0"/>
        <v>2212664.5163210491</v>
      </c>
      <c r="L22" s="519">
        <f t="shared" si="1"/>
        <v>0</v>
      </c>
      <c r="M22" s="518">
        <f t="shared" si="2"/>
        <v>2212664.5163210491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523">
        <f>IF(F22+SUM(E$17:E22)=D$10,F22,D$10-SUM(E$17:E22))</f>
        <v>13840732.797706831</v>
      </c>
      <c r="E23" s="522">
        <f t="shared" ref="E23:E72" si="7">IF(+$I$14&lt;F22,$I$14,D23)</f>
        <v>379300.57142857142</v>
      </c>
      <c r="F23" s="523">
        <f t="shared" ref="F23:F72" si="8">+D23-E23</f>
        <v>13461432.22627826</v>
      </c>
      <c r="G23" s="524">
        <f t="shared" ref="G23:G50" si="9">+I$12*((D23+F23)/2)+E23</f>
        <v>1826377.362451636</v>
      </c>
      <c r="H23" s="491">
        <f t="shared" ref="H23:H50" si="10">+I$13*((D23+F23)/2)+E23</f>
        <v>1826377.362451636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13461432.22627826</v>
      </c>
      <c r="E24" s="522">
        <f t="shared" si="7"/>
        <v>379300.57142857142</v>
      </c>
      <c r="F24" s="523">
        <f t="shared" si="8"/>
        <v>13082131.654849689</v>
      </c>
      <c r="G24" s="524">
        <f t="shared" si="9"/>
        <v>1786169.7779429436</v>
      </c>
      <c r="H24" s="491">
        <f t="shared" si="10"/>
        <v>1786169.7779429436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13082131.654849689</v>
      </c>
      <c r="E25" s="522">
        <f t="shared" si="7"/>
        <v>379300.57142857142</v>
      </c>
      <c r="F25" s="523">
        <f t="shared" si="8"/>
        <v>12702831.083421119</v>
      </c>
      <c r="G25" s="524">
        <f t="shared" si="9"/>
        <v>1745962.1934342515</v>
      </c>
      <c r="H25" s="491">
        <f t="shared" si="10"/>
        <v>1745962.1934342515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12702831.083421119</v>
      </c>
      <c r="E26" s="522">
        <f t="shared" si="7"/>
        <v>379300.57142857142</v>
      </c>
      <c r="F26" s="523">
        <f t="shared" si="8"/>
        <v>12323530.511992548</v>
      </c>
      <c r="G26" s="524">
        <f t="shared" si="9"/>
        <v>1705754.6089255591</v>
      </c>
      <c r="H26" s="491">
        <f t="shared" si="10"/>
        <v>1705754.6089255591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12323530.511992548</v>
      </c>
      <c r="E27" s="522">
        <f t="shared" si="7"/>
        <v>379300.57142857142</v>
      </c>
      <c r="F27" s="523">
        <f t="shared" si="8"/>
        <v>11944229.940563977</v>
      </c>
      <c r="G27" s="524">
        <f t="shared" si="9"/>
        <v>1665547.0244168669</v>
      </c>
      <c r="H27" s="491">
        <f t="shared" si="10"/>
        <v>1665547.0244168669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11944229.940563977</v>
      </c>
      <c r="E28" s="522">
        <f t="shared" si="7"/>
        <v>379300.57142857142</v>
      </c>
      <c r="F28" s="523">
        <f t="shared" si="8"/>
        <v>11564929.369135406</v>
      </c>
      <c r="G28" s="524">
        <f t="shared" si="9"/>
        <v>1625339.4399081748</v>
      </c>
      <c r="H28" s="491">
        <f t="shared" si="10"/>
        <v>1625339.4399081748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11564929.369135406</v>
      </c>
      <c r="E29" s="522">
        <f t="shared" si="7"/>
        <v>379300.57142857142</v>
      </c>
      <c r="F29" s="523">
        <f t="shared" si="8"/>
        <v>11185628.797706835</v>
      </c>
      <c r="G29" s="524">
        <f t="shared" si="9"/>
        <v>1585131.8553994824</v>
      </c>
      <c r="H29" s="491">
        <f t="shared" si="10"/>
        <v>1585131.8553994824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11185628.797706835</v>
      </c>
      <c r="E30" s="522">
        <f t="shared" si="7"/>
        <v>379300.57142857142</v>
      </c>
      <c r="F30" s="523">
        <f t="shared" si="8"/>
        <v>10806328.226278264</v>
      </c>
      <c r="G30" s="524">
        <f t="shared" si="9"/>
        <v>1544924.2708907903</v>
      </c>
      <c r="H30" s="491">
        <f t="shared" si="10"/>
        <v>1544924.2708907903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10806328.226278264</v>
      </c>
      <c r="E31" s="522">
        <f t="shared" si="7"/>
        <v>379300.57142857142</v>
      </c>
      <c r="F31" s="523">
        <f t="shared" si="8"/>
        <v>10427027.654849693</v>
      </c>
      <c r="G31" s="524">
        <f t="shared" si="9"/>
        <v>1504716.6863820979</v>
      </c>
      <c r="H31" s="491">
        <f t="shared" si="10"/>
        <v>1504716.6863820979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10427027.654849693</v>
      </c>
      <c r="E32" s="522">
        <f t="shared" si="7"/>
        <v>379300.57142857142</v>
      </c>
      <c r="F32" s="523">
        <f t="shared" si="8"/>
        <v>10047727.083421122</v>
      </c>
      <c r="G32" s="524">
        <f t="shared" si="9"/>
        <v>1464509.1018734057</v>
      </c>
      <c r="H32" s="491">
        <f t="shared" si="10"/>
        <v>1464509.1018734057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10047727.083421122</v>
      </c>
      <c r="E33" s="522">
        <f t="shared" si="7"/>
        <v>379300.57142857142</v>
      </c>
      <c r="F33" s="523">
        <f t="shared" si="8"/>
        <v>9668426.5119925514</v>
      </c>
      <c r="G33" s="524">
        <f t="shared" si="9"/>
        <v>1424301.5173647136</v>
      </c>
      <c r="H33" s="491">
        <f t="shared" si="10"/>
        <v>1424301.5173647136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9668426.5119925514</v>
      </c>
      <c r="E34" s="522">
        <f t="shared" si="7"/>
        <v>379300.57142857142</v>
      </c>
      <c r="F34" s="523">
        <f t="shared" si="8"/>
        <v>9289125.9405639805</v>
      </c>
      <c r="G34" s="524">
        <f t="shared" si="9"/>
        <v>1384093.9328560212</v>
      </c>
      <c r="H34" s="491">
        <f t="shared" si="10"/>
        <v>1384093.9328560212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9289125.9405639805</v>
      </c>
      <c r="E35" s="522">
        <f t="shared" si="7"/>
        <v>379300.57142857142</v>
      </c>
      <c r="F35" s="523">
        <f t="shared" si="8"/>
        <v>8909825.3691354096</v>
      </c>
      <c r="G35" s="524">
        <f t="shared" si="9"/>
        <v>1343886.3483473291</v>
      </c>
      <c r="H35" s="491">
        <f t="shared" si="10"/>
        <v>1343886.3483473291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8909825.3691354096</v>
      </c>
      <c r="E36" s="522">
        <f t="shared" si="7"/>
        <v>379300.57142857142</v>
      </c>
      <c r="F36" s="523">
        <f t="shared" si="8"/>
        <v>8530524.7977068387</v>
      </c>
      <c r="G36" s="524">
        <f t="shared" si="9"/>
        <v>1303678.7638386369</v>
      </c>
      <c r="H36" s="491">
        <f t="shared" si="10"/>
        <v>1303678.7638386369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8530524.7977068387</v>
      </c>
      <c r="E37" s="522">
        <f t="shared" si="7"/>
        <v>379300.57142857142</v>
      </c>
      <c r="F37" s="523">
        <f t="shared" si="8"/>
        <v>8151224.2262782669</v>
      </c>
      <c r="G37" s="524">
        <f t="shared" si="9"/>
        <v>1263471.1793299445</v>
      </c>
      <c r="H37" s="491">
        <f t="shared" si="10"/>
        <v>1263471.1793299445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8151224.2262782669</v>
      </c>
      <c r="E38" s="522">
        <f t="shared" si="7"/>
        <v>379300.57142857142</v>
      </c>
      <c r="F38" s="523">
        <f t="shared" si="8"/>
        <v>7771923.654849695</v>
      </c>
      <c r="G38" s="524">
        <f t="shared" si="9"/>
        <v>1223263.5948212522</v>
      </c>
      <c r="H38" s="491">
        <f t="shared" si="10"/>
        <v>1223263.5948212522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7771923.654849695</v>
      </c>
      <c r="E39" s="522">
        <f t="shared" si="7"/>
        <v>379300.57142857142</v>
      </c>
      <c r="F39" s="523">
        <f t="shared" si="8"/>
        <v>7392623.0834211232</v>
      </c>
      <c r="G39" s="524">
        <f t="shared" si="9"/>
        <v>1183056.01031256</v>
      </c>
      <c r="H39" s="491">
        <f t="shared" si="10"/>
        <v>1183056.01031256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7392623.0834211232</v>
      </c>
      <c r="E40" s="522">
        <f t="shared" si="7"/>
        <v>379300.57142857142</v>
      </c>
      <c r="F40" s="523">
        <f t="shared" si="8"/>
        <v>7013322.5119925514</v>
      </c>
      <c r="G40" s="524">
        <f t="shared" si="9"/>
        <v>1142848.4258038674</v>
      </c>
      <c r="H40" s="491">
        <f t="shared" si="10"/>
        <v>1142848.4258038674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7013322.5119925514</v>
      </c>
      <c r="E41" s="522">
        <f t="shared" si="7"/>
        <v>379300.57142857142</v>
      </c>
      <c r="F41" s="523">
        <f t="shared" si="8"/>
        <v>6634021.9405639796</v>
      </c>
      <c r="G41" s="524">
        <f t="shared" si="9"/>
        <v>1102640.8412951753</v>
      </c>
      <c r="H41" s="491">
        <f t="shared" si="10"/>
        <v>1102640.8412951753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6634021.9405639796</v>
      </c>
      <c r="E42" s="522">
        <f t="shared" si="7"/>
        <v>379300.57142857142</v>
      </c>
      <c r="F42" s="523">
        <f t="shared" si="8"/>
        <v>6254721.3691354077</v>
      </c>
      <c r="G42" s="524">
        <f t="shared" si="9"/>
        <v>1062433.2567864829</v>
      </c>
      <c r="H42" s="491">
        <f t="shared" si="10"/>
        <v>1062433.2567864829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6254721.3691354077</v>
      </c>
      <c r="E43" s="522">
        <f t="shared" si="7"/>
        <v>379300.57142857142</v>
      </c>
      <c r="F43" s="523">
        <f t="shared" si="8"/>
        <v>5875420.7977068359</v>
      </c>
      <c r="G43" s="524">
        <f t="shared" si="9"/>
        <v>1022225.6722777905</v>
      </c>
      <c r="H43" s="491">
        <f t="shared" si="10"/>
        <v>1022225.6722777905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5875420.7977068359</v>
      </c>
      <c r="E44" s="522">
        <f t="shared" si="7"/>
        <v>379300.57142857142</v>
      </c>
      <c r="F44" s="523">
        <f t="shared" si="8"/>
        <v>5496120.2262782641</v>
      </c>
      <c r="G44" s="524">
        <f t="shared" si="9"/>
        <v>982018.08776909811</v>
      </c>
      <c r="H44" s="491">
        <f t="shared" si="10"/>
        <v>982018.08776909811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5496120.2262782641</v>
      </c>
      <c r="E45" s="522">
        <f t="shared" si="7"/>
        <v>379300.57142857142</v>
      </c>
      <c r="F45" s="523">
        <f t="shared" si="8"/>
        <v>5116819.6548496922</v>
      </c>
      <c r="G45" s="524">
        <f t="shared" si="9"/>
        <v>941810.50326040597</v>
      </c>
      <c r="H45" s="491">
        <f t="shared" si="10"/>
        <v>941810.50326040597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5116819.6548496922</v>
      </c>
      <c r="E46" s="522">
        <f t="shared" si="7"/>
        <v>379300.57142857142</v>
      </c>
      <c r="F46" s="523">
        <f t="shared" si="8"/>
        <v>4737519.0834211204</v>
      </c>
      <c r="G46" s="524">
        <f t="shared" si="9"/>
        <v>901602.91875171335</v>
      </c>
      <c r="H46" s="491">
        <f t="shared" si="10"/>
        <v>901602.91875171335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4737519.0834211204</v>
      </c>
      <c r="E47" s="522">
        <f t="shared" si="7"/>
        <v>379300.57142857142</v>
      </c>
      <c r="F47" s="523">
        <f t="shared" si="8"/>
        <v>4358218.5119925486</v>
      </c>
      <c r="G47" s="524">
        <f t="shared" si="9"/>
        <v>861395.33424302121</v>
      </c>
      <c r="H47" s="491">
        <f t="shared" si="10"/>
        <v>861395.33424302121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4358218.5119925486</v>
      </c>
      <c r="E48" s="522">
        <f t="shared" si="7"/>
        <v>379300.57142857142</v>
      </c>
      <c r="F48" s="523">
        <f t="shared" si="8"/>
        <v>3978917.9405639772</v>
      </c>
      <c r="G48" s="524">
        <f t="shared" si="9"/>
        <v>821187.74973432883</v>
      </c>
      <c r="H48" s="491">
        <f t="shared" si="10"/>
        <v>821187.74973432883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3978917.9405639772</v>
      </c>
      <c r="E49" s="522">
        <f t="shared" si="7"/>
        <v>379300.57142857142</v>
      </c>
      <c r="F49" s="523">
        <f t="shared" si="8"/>
        <v>3599617.3691354059</v>
      </c>
      <c r="G49" s="524">
        <f t="shared" si="9"/>
        <v>780980.16522563645</v>
      </c>
      <c r="H49" s="491">
        <f t="shared" si="10"/>
        <v>780980.16522563645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3599617.3691354059</v>
      </c>
      <c r="E50" s="522">
        <f t="shared" si="7"/>
        <v>379300.57142857142</v>
      </c>
      <c r="F50" s="523">
        <f t="shared" si="8"/>
        <v>3220316.7977068345</v>
      </c>
      <c r="G50" s="524">
        <f t="shared" si="9"/>
        <v>740772.5807169443</v>
      </c>
      <c r="H50" s="491">
        <f t="shared" si="10"/>
        <v>740772.5807169443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3220316.7977068345</v>
      </c>
      <c r="E51" s="522">
        <f t="shared" si="7"/>
        <v>379300.57142857142</v>
      </c>
      <c r="F51" s="523">
        <f t="shared" si="8"/>
        <v>2841016.2262782631</v>
      </c>
      <c r="G51" s="524">
        <f t="shared" ref="G51:G72" si="12">+I$12*((D51+F51)/2)+E51</f>
        <v>700564.99620825192</v>
      </c>
      <c r="H51" s="491">
        <f t="shared" ref="H51:H72" si="13">+I$13*((D51+F51)/2)+E51</f>
        <v>700564.99620825192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2841016.2262782631</v>
      </c>
      <c r="E52" s="522">
        <f t="shared" si="7"/>
        <v>379300.57142857142</v>
      </c>
      <c r="F52" s="523">
        <f t="shared" si="8"/>
        <v>2461715.6548496918</v>
      </c>
      <c r="G52" s="524">
        <f t="shared" si="12"/>
        <v>660357.41169955966</v>
      </c>
      <c r="H52" s="491">
        <f t="shared" si="13"/>
        <v>660357.41169955966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2461715.6548496918</v>
      </c>
      <c r="E53" s="522">
        <f t="shared" si="7"/>
        <v>379300.57142857142</v>
      </c>
      <c r="F53" s="523">
        <f t="shared" si="8"/>
        <v>2082415.0834211204</v>
      </c>
      <c r="G53" s="524">
        <f t="shared" si="12"/>
        <v>620149.82719086739</v>
      </c>
      <c r="H53" s="491">
        <f t="shared" si="13"/>
        <v>620149.82719086739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2082415.0834211204</v>
      </c>
      <c r="E54" s="522">
        <f t="shared" si="7"/>
        <v>379300.57142857142</v>
      </c>
      <c r="F54" s="523">
        <f t="shared" si="8"/>
        <v>1703114.5119925491</v>
      </c>
      <c r="G54" s="524">
        <f t="shared" si="12"/>
        <v>579942.24268217501</v>
      </c>
      <c r="H54" s="491">
        <f t="shared" si="13"/>
        <v>579942.24268217501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1703114.5119925491</v>
      </c>
      <c r="E55" s="522">
        <f t="shared" si="7"/>
        <v>379300.57142857142</v>
      </c>
      <c r="F55" s="523">
        <f t="shared" si="8"/>
        <v>1323813.9405639777</v>
      </c>
      <c r="G55" s="524">
        <f t="shared" si="12"/>
        <v>539734.65817348275</v>
      </c>
      <c r="H55" s="491">
        <f t="shared" si="13"/>
        <v>539734.65817348275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1323813.9405639777</v>
      </c>
      <c r="E56" s="522">
        <f t="shared" si="7"/>
        <v>379300.57142857142</v>
      </c>
      <c r="F56" s="523">
        <f t="shared" si="8"/>
        <v>944513.36913540633</v>
      </c>
      <c r="G56" s="524">
        <f t="shared" si="12"/>
        <v>499527.07366479049</v>
      </c>
      <c r="H56" s="491">
        <f t="shared" si="13"/>
        <v>499527.07366479049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944513.36913540633</v>
      </c>
      <c r="E57" s="522">
        <f t="shared" si="7"/>
        <v>379300.57142857142</v>
      </c>
      <c r="F57" s="523">
        <f t="shared" si="8"/>
        <v>565212.79770683497</v>
      </c>
      <c r="G57" s="524">
        <f t="shared" si="12"/>
        <v>459319.48915609822</v>
      </c>
      <c r="H57" s="491">
        <f t="shared" si="13"/>
        <v>459319.48915609822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565212.79770683497</v>
      </c>
      <c r="E58" s="522">
        <f t="shared" si="7"/>
        <v>379300.57142857142</v>
      </c>
      <c r="F58" s="523">
        <f t="shared" si="8"/>
        <v>185912.22627826355</v>
      </c>
      <c r="G58" s="524">
        <f t="shared" si="12"/>
        <v>419111.9046474059</v>
      </c>
      <c r="H58" s="491">
        <f t="shared" si="13"/>
        <v>419111.9046474059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185912.22627826355</v>
      </c>
      <c r="E59" s="522">
        <f t="shared" si="7"/>
        <v>185912.22627826355</v>
      </c>
      <c r="F59" s="523">
        <f t="shared" si="8"/>
        <v>0</v>
      </c>
      <c r="G59" s="524">
        <f t="shared" si="12"/>
        <v>195765.99676050773</v>
      </c>
      <c r="H59" s="491">
        <f t="shared" si="13"/>
        <v>195765.99676050773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7"/>
        <v>0</v>
      </c>
      <c r="F60" s="523">
        <f t="shared" si="8"/>
        <v>0</v>
      </c>
      <c r="G60" s="524">
        <f t="shared" si="12"/>
        <v>0</v>
      </c>
      <c r="H60" s="491">
        <f t="shared" si="13"/>
        <v>0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15930623.999999998</v>
      </c>
      <c r="F73" s="375"/>
      <c r="G73" s="375">
        <f>SUM(G17:G72)</f>
        <v>53514610.86525543</v>
      </c>
      <c r="H73" s="375">
        <f>SUM(H17:H72)</f>
        <v>53514610.86525543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1814670.2891577268</v>
      </c>
      <c r="N87" s="546">
        <f>IF(J92&lt;D11,0,VLOOKUP(J92,C17:O72,11))</f>
        <v>1814670.2891577268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1913508.9365071231</v>
      </c>
      <c r="N88" s="550">
        <f>IF(J92&lt;D11,0,VLOOKUP(J92,C99:P154,7))</f>
        <v>1913508.9365071231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98838.647349396255</v>
      </c>
      <c r="N89" s="555">
        <f>+N88-N87</f>
        <v>98838.647349396255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370479.62790697673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>+H99</f>
        <v>1214975.8636759706</v>
      </c>
      <c r="M99" s="513">
        <f t="shared" ref="M99:M130" si="14">IF(L99&lt;&gt;0,+H99-L99,0)</f>
        <v>0</v>
      </c>
      <c r="N99" s="512">
        <f>+I99</f>
        <v>1214975.8636759706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>+H100</f>
        <v>2354626.7467602715</v>
      </c>
      <c r="M100" s="514">
        <f>IF(L100&lt;&gt;0,+H100-L100,0)</f>
        <v>0</v>
      </c>
      <c r="N100" s="518">
        <f>+I100</f>
        <v>2354626.7467602715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18">+I101-H101</f>
        <v>0</v>
      </c>
      <c r="K101" s="514"/>
      <c r="L101" s="518">
        <f>+H101</f>
        <v>2253819.9284135839</v>
      </c>
      <c r="M101" s="514">
        <f>IF(L101&lt;&gt;0,+H101-L101,0)</f>
        <v>0</v>
      </c>
      <c r="N101" s="518">
        <f>+I101</f>
        <v>2253819.9284135839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18"/>
        <v>0</v>
      </c>
      <c r="K102" s="514"/>
      <c r="L102" s="518">
        <f>+H102</f>
        <v>1977639.8776041078</v>
      </c>
      <c r="M102" s="514">
        <f>IF(L102&lt;&gt;0,+H102-L102,0)</f>
        <v>0</v>
      </c>
      <c r="N102" s="518">
        <f>+I102</f>
        <v>1977639.8776041078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17"/>
        <v>IU</v>
      </c>
      <c r="C103" s="507">
        <f>IF(D93="","-",+C102+1)</f>
        <v>2019</v>
      </c>
      <c r="D103" s="374">
        <f>IF(F102+SUM(E$99:E102)=D$92,F102,D$92-SUM(E$99:E102))</f>
        <v>14600611.917774087</v>
      </c>
      <c r="E103" s="522">
        <f t="shared" ref="E103:E154" si="19">IF(+$J$96&lt;F102,$J$96,D103)</f>
        <v>370479.62790697673</v>
      </c>
      <c r="F103" s="523">
        <f t="shared" ref="F103:F154" si="20">+D103-E103</f>
        <v>14230132.289867111</v>
      </c>
      <c r="G103" s="523">
        <f t="shared" ref="G103:G154" si="21">+(F103+D103)/2</f>
        <v>14415372.1038206</v>
      </c>
      <c r="H103" s="526">
        <f t="shared" ref="H103:H154" si="22">+J$94*G103+E103</f>
        <v>1913508.9365071231</v>
      </c>
      <c r="I103" s="577">
        <f t="shared" ref="I103:I154" si="23">+J$95*G103+E103</f>
        <v>1913508.9365071231</v>
      </c>
      <c r="J103" s="514">
        <f t="shared" si="18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14230132.289867111</v>
      </c>
      <c r="E104" s="522">
        <f t="shared" si="19"/>
        <v>370479.62790697673</v>
      </c>
      <c r="F104" s="523">
        <f t="shared" si="20"/>
        <v>13859652.661960134</v>
      </c>
      <c r="G104" s="523">
        <f t="shared" si="21"/>
        <v>14044892.475913621</v>
      </c>
      <c r="H104" s="526">
        <f t="shared" si="22"/>
        <v>1873852.5946532607</v>
      </c>
      <c r="I104" s="577">
        <f t="shared" si="23"/>
        <v>1873852.5946532607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13859652.661960134</v>
      </c>
      <c r="E105" s="522">
        <f t="shared" si="19"/>
        <v>370479.62790697673</v>
      </c>
      <c r="F105" s="523">
        <f t="shared" si="20"/>
        <v>13489173.034053158</v>
      </c>
      <c r="G105" s="523">
        <f t="shared" si="21"/>
        <v>13674412.848006647</v>
      </c>
      <c r="H105" s="526">
        <f t="shared" si="22"/>
        <v>1834196.2527993983</v>
      </c>
      <c r="I105" s="577">
        <f t="shared" si="23"/>
        <v>1834196.2527993983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13489173.034053158</v>
      </c>
      <c r="E106" s="522">
        <f t="shared" si="19"/>
        <v>370479.62790697673</v>
      </c>
      <c r="F106" s="523">
        <f t="shared" si="20"/>
        <v>13118693.406146182</v>
      </c>
      <c r="G106" s="523">
        <f t="shared" si="21"/>
        <v>13303933.220099669</v>
      </c>
      <c r="H106" s="526">
        <f t="shared" si="22"/>
        <v>1794539.9109455359</v>
      </c>
      <c r="I106" s="577">
        <f t="shared" si="23"/>
        <v>1794539.9109455359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13118693.406146182</v>
      </c>
      <c r="E107" s="522">
        <f t="shared" si="19"/>
        <v>370479.62790697673</v>
      </c>
      <c r="F107" s="523">
        <f t="shared" si="20"/>
        <v>12748213.778239205</v>
      </c>
      <c r="G107" s="523">
        <f t="shared" si="21"/>
        <v>12933453.592192695</v>
      </c>
      <c r="H107" s="526">
        <f t="shared" si="22"/>
        <v>1754883.5690916737</v>
      </c>
      <c r="I107" s="577">
        <f t="shared" si="23"/>
        <v>1754883.5690916737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12748213.778239205</v>
      </c>
      <c r="E108" s="522">
        <f t="shared" si="19"/>
        <v>370479.62790697673</v>
      </c>
      <c r="F108" s="523">
        <f t="shared" si="20"/>
        <v>12377734.150332229</v>
      </c>
      <c r="G108" s="523">
        <f t="shared" si="21"/>
        <v>12562973.964285716</v>
      </c>
      <c r="H108" s="526">
        <f t="shared" si="22"/>
        <v>1715227.2272378111</v>
      </c>
      <c r="I108" s="577">
        <f t="shared" si="23"/>
        <v>1715227.2272378111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12377734.150332229</v>
      </c>
      <c r="E109" s="522">
        <f t="shared" si="19"/>
        <v>370479.62790697673</v>
      </c>
      <c r="F109" s="523">
        <f t="shared" si="20"/>
        <v>12007254.522425253</v>
      </c>
      <c r="G109" s="523">
        <f t="shared" si="21"/>
        <v>12192494.336378742</v>
      </c>
      <c r="H109" s="526">
        <f t="shared" si="22"/>
        <v>1675570.8853839489</v>
      </c>
      <c r="I109" s="577">
        <f t="shared" si="23"/>
        <v>1675570.8853839489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12007254.522425253</v>
      </c>
      <c r="E110" s="522">
        <f t="shared" si="19"/>
        <v>370479.62790697673</v>
      </c>
      <c r="F110" s="523">
        <f t="shared" si="20"/>
        <v>11636774.894518277</v>
      </c>
      <c r="G110" s="523">
        <f t="shared" si="21"/>
        <v>11822014.708471764</v>
      </c>
      <c r="H110" s="526">
        <f t="shared" si="22"/>
        <v>1635914.5435300863</v>
      </c>
      <c r="I110" s="577">
        <f t="shared" si="23"/>
        <v>1635914.5435300863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11636774.894518277</v>
      </c>
      <c r="E111" s="522">
        <f t="shared" si="19"/>
        <v>370479.62790697673</v>
      </c>
      <c r="F111" s="523">
        <f t="shared" si="20"/>
        <v>11266295.2666113</v>
      </c>
      <c r="G111" s="523">
        <f t="shared" si="21"/>
        <v>11451535.080564789</v>
      </c>
      <c r="H111" s="526">
        <f t="shared" si="22"/>
        <v>1596258.2016762241</v>
      </c>
      <c r="I111" s="577">
        <f t="shared" si="23"/>
        <v>1596258.2016762241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11266295.2666113</v>
      </c>
      <c r="E112" s="522">
        <f t="shared" si="19"/>
        <v>370479.62790697673</v>
      </c>
      <c r="F112" s="523">
        <f t="shared" si="20"/>
        <v>10895815.638704324</v>
      </c>
      <c r="G112" s="523">
        <f t="shared" si="21"/>
        <v>11081055.452657811</v>
      </c>
      <c r="H112" s="526">
        <f t="shared" si="22"/>
        <v>1556601.8598223615</v>
      </c>
      <c r="I112" s="577">
        <f t="shared" si="23"/>
        <v>1556601.8598223615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10895815.638704324</v>
      </c>
      <c r="E113" s="522">
        <f t="shared" si="19"/>
        <v>370479.62790697673</v>
      </c>
      <c r="F113" s="523">
        <f t="shared" si="20"/>
        <v>10525336.010797348</v>
      </c>
      <c r="G113" s="523">
        <f t="shared" si="21"/>
        <v>10710575.824750837</v>
      </c>
      <c r="H113" s="526">
        <f t="shared" si="22"/>
        <v>1516945.5179684993</v>
      </c>
      <c r="I113" s="577">
        <f t="shared" si="23"/>
        <v>1516945.5179684993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10525336.010797348</v>
      </c>
      <c r="E114" s="522">
        <f t="shared" si="19"/>
        <v>370479.62790697673</v>
      </c>
      <c r="F114" s="523">
        <f t="shared" si="20"/>
        <v>10154856.382890372</v>
      </c>
      <c r="G114" s="523">
        <f t="shared" si="21"/>
        <v>10340096.196843859</v>
      </c>
      <c r="H114" s="526">
        <f t="shared" si="22"/>
        <v>1477289.1761146367</v>
      </c>
      <c r="I114" s="577">
        <f t="shared" si="23"/>
        <v>1477289.1761146367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10154856.382890372</v>
      </c>
      <c r="E115" s="522">
        <f t="shared" si="19"/>
        <v>370479.62790697673</v>
      </c>
      <c r="F115" s="523">
        <f t="shared" si="20"/>
        <v>9784376.7549833953</v>
      </c>
      <c r="G115" s="523">
        <f t="shared" si="21"/>
        <v>9969616.5689368844</v>
      </c>
      <c r="H115" s="526">
        <f t="shared" si="22"/>
        <v>1437632.8342607745</v>
      </c>
      <c r="I115" s="577">
        <f t="shared" si="23"/>
        <v>1437632.8342607745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9784376.7549833953</v>
      </c>
      <c r="E116" s="522">
        <f t="shared" si="19"/>
        <v>370479.62790697673</v>
      </c>
      <c r="F116" s="523">
        <f t="shared" si="20"/>
        <v>9413897.1270764191</v>
      </c>
      <c r="G116" s="523">
        <f t="shared" si="21"/>
        <v>9599136.9410299063</v>
      </c>
      <c r="H116" s="526">
        <f t="shared" si="22"/>
        <v>1397976.4924069119</v>
      </c>
      <c r="I116" s="577">
        <f t="shared" si="23"/>
        <v>1397976.4924069119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9413897.1270764191</v>
      </c>
      <c r="E117" s="522">
        <f t="shared" si="19"/>
        <v>370479.62790697673</v>
      </c>
      <c r="F117" s="523">
        <f t="shared" si="20"/>
        <v>9043417.4991694428</v>
      </c>
      <c r="G117" s="523">
        <f t="shared" si="21"/>
        <v>9228657.3131229319</v>
      </c>
      <c r="H117" s="526">
        <f t="shared" si="22"/>
        <v>1358320.1505530498</v>
      </c>
      <c r="I117" s="577">
        <f t="shared" si="23"/>
        <v>1358320.1505530498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9043417.4991694428</v>
      </c>
      <c r="E118" s="522">
        <f t="shared" si="19"/>
        <v>370479.62790697673</v>
      </c>
      <c r="F118" s="523">
        <f t="shared" si="20"/>
        <v>8672937.8712624665</v>
      </c>
      <c r="G118" s="523">
        <f t="shared" si="21"/>
        <v>8858177.6852159537</v>
      </c>
      <c r="H118" s="526">
        <f t="shared" si="22"/>
        <v>1318663.8086991871</v>
      </c>
      <c r="I118" s="577">
        <f t="shared" si="23"/>
        <v>1318663.8086991871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8672937.8712624665</v>
      </c>
      <c r="E119" s="522">
        <f t="shared" si="19"/>
        <v>370479.62790697673</v>
      </c>
      <c r="F119" s="523">
        <f t="shared" si="20"/>
        <v>8302458.2433554903</v>
      </c>
      <c r="G119" s="523">
        <f t="shared" si="21"/>
        <v>8487698.0573089793</v>
      </c>
      <c r="H119" s="526">
        <f t="shared" si="22"/>
        <v>1279007.466845325</v>
      </c>
      <c r="I119" s="577">
        <f t="shared" si="23"/>
        <v>1279007.466845325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8302458.2433554903</v>
      </c>
      <c r="E120" s="522">
        <f t="shared" si="19"/>
        <v>370479.62790697673</v>
      </c>
      <c r="F120" s="523">
        <f t="shared" si="20"/>
        <v>7931978.615448514</v>
      </c>
      <c r="G120" s="523">
        <f t="shared" si="21"/>
        <v>8117218.4294020021</v>
      </c>
      <c r="H120" s="526">
        <f t="shared" si="22"/>
        <v>1239351.1249914626</v>
      </c>
      <c r="I120" s="577">
        <f t="shared" si="23"/>
        <v>1239351.1249914626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7931978.615448514</v>
      </c>
      <c r="E121" s="522">
        <f t="shared" si="19"/>
        <v>370479.62790697673</v>
      </c>
      <c r="F121" s="523">
        <f t="shared" si="20"/>
        <v>7561498.9875415377</v>
      </c>
      <c r="G121" s="523">
        <f t="shared" si="21"/>
        <v>7746738.8014950259</v>
      </c>
      <c r="H121" s="526">
        <f t="shared" si="22"/>
        <v>1199694.7831376002</v>
      </c>
      <c r="I121" s="577">
        <f t="shared" si="23"/>
        <v>1199694.7831376002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7561498.9875415377</v>
      </c>
      <c r="E122" s="522">
        <f t="shared" si="19"/>
        <v>370479.62790697673</v>
      </c>
      <c r="F122" s="523">
        <f t="shared" si="20"/>
        <v>7191019.3596345615</v>
      </c>
      <c r="G122" s="523">
        <f t="shared" si="21"/>
        <v>7376259.1735880496</v>
      </c>
      <c r="H122" s="526">
        <f t="shared" si="22"/>
        <v>1160038.4412837378</v>
      </c>
      <c r="I122" s="577">
        <f t="shared" si="23"/>
        <v>1160038.4412837378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7191019.3596345615</v>
      </c>
      <c r="E123" s="522">
        <f t="shared" si="19"/>
        <v>370479.62790697673</v>
      </c>
      <c r="F123" s="523">
        <f t="shared" si="20"/>
        <v>6820539.7317275852</v>
      </c>
      <c r="G123" s="523">
        <f t="shared" si="21"/>
        <v>7005779.5456810733</v>
      </c>
      <c r="H123" s="526">
        <f t="shared" si="22"/>
        <v>1120382.0994298754</v>
      </c>
      <c r="I123" s="577">
        <f t="shared" si="23"/>
        <v>1120382.0994298754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6820539.7317275852</v>
      </c>
      <c r="E124" s="522">
        <f t="shared" si="19"/>
        <v>370479.62790697673</v>
      </c>
      <c r="F124" s="523">
        <f t="shared" si="20"/>
        <v>6450060.1038206089</v>
      </c>
      <c r="G124" s="523">
        <f t="shared" si="21"/>
        <v>6635299.9177740971</v>
      </c>
      <c r="H124" s="526">
        <f t="shared" si="22"/>
        <v>1080725.757576013</v>
      </c>
      <c r="I124" s="577">
        <f t="shared" si="23"/>
        <v>1080725.757576013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6450060.1038206089</v>
      </c>
      <c r="E125" s="522">
        <f t="shared" si="19"/>
        <v>370479.62790697673</v>
      </c>
      <c r="F125" s="523">
        <f t="shared" si="20"/>
        <v>6079580.4759136327</v>
      </c>
      <c r="G125" s="523">
        <f t="shared" si="21"/>
        <v>6264820.2898671208</v>
      </c>
      <c r="H125" s="526">
        <f t="shared" si="22"/>
        <v>1041069.4157221506</v>
      </c>
      <c r="I125" s="577">
        <f t="shared" si="23"/>
        <v>1041069.4157221506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6079580.4759136327</v>
      </c>
      <c r="E126" s="522">
        <f t="shared" si="19"/>
        <v>370479.62790697673</v>
      </c>
      <c r="F126" s="523">
        <f t="shared" si="20"/>
        <v>5709100.8480066564</v>
      </c>
      <c r="G126" s="523">
        <f t="shared" si="21"/>
        <v>5894340.6619601445</v>
      </c>
      <c r="H126" s="526">
        <f t="shared" si="22"/>
        <v>1001413.0738682882</v>
      </c>
      <c r="I126" s="577">
        <f t="shared" si="23"/>
        <v>1001413.0738682882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5709100.8480066564</v>
      </c>
      <c r="E127" s="522">
        <f t="shared" si="19"/>
        <v>370479.62790697673</v>
      </c>
      <c r="F127" s="523">
        <f t="shared" si="20"/>
        <v>5338621.2200996801</v>
      </c>
      <c r="G127" s="523">
        <f t="shared" si="21"/>
        <v>5523861.0340531683</v>
      </c>
      <c r="H127" s="526">
        <f t="shared" si="22"/>
        <v>961756.7320144258</v>
      </c>
      <c r="I127" s="577">
        <f t="shared" si="23"/>
        <v>961756.7320144258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5338621.2200996801</v>
      </c>
      <c r="E128" s="522">
        <f t="shared" si="19"/>
        <v>370479.62790697673</v>
      </c>
      <c r="F128" s="523">
        <f t="shared" si="20"/>
        <v>4968141.5921927039</v>
      </c>
      <c r="G128" s="523">
        <f t="shared" si="21"/>
        <v>5153381.406146192</v>
      </c>
      <c r="H128" s="526">
        <f t="shared" si="22"/>
        <v>922100.3901605634</v>
      </c>
      <c r="I128" s="577">
        <f t="shared" si="23"/>
        <v>922100.3901605634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4968141.5921927039</v>
      </c>
      <c r="E129" s="522">
        <f t="shared" si="19"/>
        <v>370479.62790697673</v>
      </c>
      <c r="F129" s="523">
        <f t="shared" si="20"/>
        <v>4597661.9642857276</v>
      </c>
      <c r="G129" s="523">
        <f t="shared" si="21"/>
        <v>4782901.7782392157</v>
      </c>
      <c r="H129" s="526">
        <f t="shared" si="22"/>
        <v>882444.04830670101</v>
      </c>
      <c r="I129" s="577">
        <f t="shared" si="23"/>
        <v>882444.04830670101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4597661.9642857276</v>
      </c>
      <c r="E130" s="522">
        <f t="shared" si="19"/>
        <v>370479.62790697673</v>
      </c>
      <c r="F130" s="523">
        <f t="shared" si="20"/>
        <v>4227182.3363787513</v>
      </c>
      <c r="G130" s="523">
        <f t="shared" si="21"/>
        <v>4412422.1503322395</v>
      </c>
      <c r="H130" s="526">
        <f t="shared" si="22"/>
        <v>842787.70645283861</v>
      </c>
      <c r="I130" s="577">
        <f t="shared" si="23"/>
        <v>842787.70645283861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4227182.3363787513</v>
      </c>
      <c r="E131" s="522">
        <f t="shared" si="19"/>
        <v>370479.62790697673</v>
      </c>
      <c r="F131" s="523">
        <f t="shared" si="20"/>
        <v>3856702.7084717746</v>
      </c>
      <c r="G131" s="523">
        <f t="shared" si="21"/>
        <v>4041942.5224252632</v>
      </c>
      <c r="H131" s="526">
        <f t="shared" si="22"/>
        <v>803131.36459897622</v>
      </c>
      <c r="I131" s="577">
        <f t="shared" si="23"/>
        <v>803131.36459897622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3856702.7084717746</v>
      </c>
      <c r="E132" s="522">
        <f t="shared" si="19"/>
        <v>370479.62790697673</v>
      </c>
      <c r="F132" s="523">
        <f t="shared" si="20"/>
        <v>3486223.0805647979</v>
      </c>
      <c r="G132" s="523">
        <f t="shared" si="21"/>
        <v>3671462.894518286</v>
      </c>
      <c r="H132" s="526">
        <f t="shared" si="22"/>
        <v>763475.02274511382</v>
      </c>
      <c r="I132" s="577">
        <f t="shared" si="23"/>
        <v>763475.02274511382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3486223.0805647979</v>
      </c>
      <c r="E133" s="522">
        <f t="shared" si="19"/>
        <v>370479.62790697673</v>
      </c>
      <c r="F133" s="523">
        <f t="shared" si="20"/>
        <v>3115743.4526578211</v>
      </c>
      <c r="G133" s="523">
        <f t="shared" si="21"/>
        <v>3300983.2666113097</v>
      </c>
      <c r="H133" s="526">
        <f t="shared" si="22"/>
        <v>723818.68089125142</v>
      </c>
      <c r="I133" s="577">
        <f t="shared" si="23"/>
        <v>723818.68089125142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3115743.4526578211</v>
      </c>
      <c r="E134" s="522">
        <f t="shared" si="19"/>
        <v>370479.62790697673</v>
      </c>
      <c r="F134" s="523">
        <f t="shared" si="20"/>
        <v>2745263.8247508444</v>
      </c>
      <c r="G134" s="523">
        <f t="shared" si="21"/>
        <v>2930503.6387043325</v>
      </c>
      <c r="H134" s="526">
        <f t="shared" si="22"/>
        <v>684162.33903738891</v>
      </c>
      <c r="I134" s="577">
        <f t="shared" si="23"/>
        <v>684162.33903738891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2745263.8247508444</v>
      </c>
      <c r="E135" s="522">
        <f t="shared" si="19"/>
        <v>370479.62790697673</v>
      </c>
      <c r="F135" s="523">
        <f t="shared" si="20"/>
        <v>2374784.1968438677</v>
      </c>
      <c r="G135" s="523">
        <f t="shared" si="21"/>
        <v>2560024.0107973563</v>
      </c>
      <c r="H135" s="526">
        <f t="shared" si="22"/>
        <v>644505.99718352652</v>
      </c>
      <c r="I135" s="577">
        <f t="shared" si="23"/>
        <v>644505.99718352652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2374784.1968438677</v>
      </c>
      <c r="E136" s="522">
        <f t="shared" si="19"/>
        <v>370479.62790697673</v>
      </c>
      <c r="F136" s="523">
        <f t="shared" si="20"/>
        <v>2004304.5689368909</v>
      </c>
      <c r="G136" s="523">
        <f t="shared" si="21"/>
        <v>2189544.3828903791</v>
      </c>
      <c r="H136" s="526">
        <f t="shared" si="22"/>
        <v>604849.655329664</v>
      </c>
      <c r="I136" s="577">
        <f t="shared" si="23"/>
        <v>604849.655329664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2004304.5689368909</v>
      </c>
      <c r="E137" s="522">
        <f t="shared" si="19"/>
        <v>370479.62790697673</v>
      </c>
      <c r="F137" s="523">
        <f t="shared" si="20"/>
        <v>1633824.9410299142</v>
      </c>
      <c r="G137" s="523">
        <f t="shared" si="21"/>
        <v>1819064.7549834026</v>
      </c>
      <c r="H137" s="526">
        <f t="shared" si="22"/>
        <v>565193.31347580161</v>
      </c>
      <c r="I137" s="577">
        <f t="shared" si="23"/>
        <v>565193.31347580161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1633824.9410299142</v>
      </c>
      <c r="E138" s="522">
        <f t="shared" si="19"/>
        <v>370479.62790697673</v>
      </c>
      <c r="F138" s="523">
        <f t="shared" si="20"/>
        <v>1263345.3131229375</v>
      </c>
      <c r="G138" s="523">
        <f t="shared" si="21"/>
        <v>1448585.1270764258</v>
      </c>
      <c r="H138" s="526">
        <f t="shared" si="22"/>
        <v>525536.97162193921</v>
      </c>
      <c r="I138" s="577">
        <f t="shared" si="23"/>
        <v>525536.97162193921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1263345.3131229375</v>
      </c>
      <c r="E139" s="522">
        <f t="shared" si="19"/>
        <v>370479.62790697673</v>
      </c>
      <c r="F139" s="523">
        <f t="shared" si="20"/>
        <v>892865.68521596072</v>
      </c>
      <c r="G139" s="523">
        <f t="shared" si="21"/>
        <v>1078105.4991694491</v>
      </c>
      <c r="H139" s="526">
        <f t="shared" si="22"/>
        <v>485880.62976807676</v>
      </c>
      <c r="I139" s="577">
        <f t="shared" si="23"/>
        <v>485880.62976807676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892865.68521596072</v>
      </c>
      <c r="E140" s="522">
        <f t="shared" si="19"/>
        <v>370479.62790697673</v>
      </c>
      <c r="F140" s="523">
        <f t="shared" si="20"/>
        <v>522386.05730898399</v>
      </c>
      <c r="G140" s="523">
        <f t="shared" si="21"/>
        <v>707625.87126247236</v>
      </c>
      <c r="H140" s="526">
        <f t="shared" si="22"/>
        <v>446224.28791421436</v>
      </c>
      <c r="I140" s="577">
        <f t="shared" si="23"/>
        <v>446224.28791421436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522386.05730898399</v>
      </c>
      <c r="E141" s="522">
        <f t="shared" si="19"/>
        <v>370479.62790697673</v>
      </c>
      <c r="F141" s="523">
        <f t="shared" si="20"/>
        <v>151906.42940200726</v>
      </c>
      <c r="G141" s="523">
        <f t="shared" si="21"/>
        <v>337146.24335549562</v>
      </c>
      <c r="H141" s="526">
        <f t="shared" si="22"/>
        <v>406567.94606035191</v>
      </c>
      <c r="I141" s="577">
        <f t="shared" si="23"/>
        <v>406567.94606035191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151906.42940200726</v>
      </c>
      <c r="E142" s="522">
        <f t="shared" si="19"/>
        <v>151906.42940200726</v>
      </c>
      <c r="F142" s="523">
        <f t="shared" si="20"/>
        <v>0</v>
      </c>
      <c r="G142" s="523">
        <f t="shared" si="21"/>
        <v>75953.214701003628</v>
      </c>
      <c r="H142" s="526">
        <f t="shared" si="22"/>
        <v>160036.50301522925</v>
      </c>
      <c r="I142" s="577">
        <f t="shared" si="23"/>
        <v>160036.50301522925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15930623.999999998</v>
      </c>
      <c r="F155" s="375"/>
      <c r="G155" s="375"/>
      <c r="H155" s="375">
        <f>SUM(H99:H154)</f>
        <v>53202598.12953493</v>
      </c>
      <c r="I155" s="375">
        <f>SUM(I99:I154)</f>
        <v>53202598.12953493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view="pageBreakPreview" zoomScale="82" zoomScaleNormal="100" zoomScaleSheetLayoutView="82" workbookViewId="0">
      <selection activeCell="B10" sqref="B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641285.56745480897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641285.56745480897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466</v>
      </c>
      <c r="E9" s="637" t="s">
        <v>398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5522411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131485.97619047618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704094.90197021642</v>
      </c>
      <c r="H20" s="639">
        <v>704094.90197021642</v>
      </c>
      <c r="I20" s="511">
        <f t="shared" si="3"/>
        <v>0</v>
      </c>
      <c r="J20" s="511"/>
      <c r="K20" s="518">
        <f t="shared" si="0"/>
        <v>704094.90197021642</v>
      </c>
      <c r="L20" s="519">
        <f t="shared" si="1"/>
        <v>0</v>
      </c>
      <c r="M20" s="518">
        <f t="shared" si="2"/>
        <v>704094.90197021642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126271.74418604652</v>
      </c>
      <c r="F21" s="631">
        <v>4916933.836831159</v>
      </c>
      <c r="G21" s="630">
        <v>622065.93295104732</v>
      </c>
      <c r="H21" s="639">
        <v>622065.93295104732</v>
      </c>
      <c r="I21" s="511">
        <f t="shared" si="3"/>
        <v>0</v>
      </c>
      <c r="J21" s="511"/>
      <c r="K21" s="518">
        <f t="shared" si="0"/>
        <v>622065.93295104732</v>
      </c>
      <c r="L21" s="519">
        <f t="shared" si="1"/>
        <v>0</v>
      </c>
      <c r="M21" s="518">
        <f t="shared" si="2"/>
        <v>622065.93295104732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762048.96601931518</v>
      </c>
      <c r="H22" s="639">
        <v>762048.96601931518</v>
      </c>
      <c r="I22" s="511">
        <f t="shared" si="3"/>
        <v>0</v>
      </c>
      <c r="J22" s="511"/>
      <c r="K22" s="518">
        <f t="shared" si="0"/>
        <v>762048.96601931518</v>
      </c>
      <c r="L22" s="519">
        <f t="shared" si="1"/>
        <v>0</v>
      </c>
      <c r="M22" s="518">
        <f t="shared" si="2"/>
        <v>762048.96601931518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523">
        <f>IF(F22+SUM(E$17:E22)=D$10,F22,D$10-SUM(E$17:E22))</f>
        <v>4874966.8856116468</v>
      </c>
      <c r="E23" s="522">
        <f t="shared" ref="E23:E72" si="7">IF(+$I$14&lt;F22,$I$14,D23)</f>
        <v>131485.97619047618</v>
      </c>
      <c r="F23" s="523">
        <f t="shared" ref="F23:F72" si="8">+D23-E23</f>
        <v>4743480.9094211711</v>
      </c>
      <c r="G23" s="524">
        <f t="shared" ref="G23:G50" si="9">+I$12*((D23+F23)/2)+E23</f>
        <v>641285.56745480897</v>
      </c>
      <c r="H23" s="491">
        <f t="shared" ref="H23:H50" si="10">+I$13*((D23+F23)/2)+E23</f>
        <v>641285.56745480897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4743480.9094211711</v>
      </c>
      <c r="E24" s="522">
        <f t="shared" si="7"/>
        <v>131485.97619047618</v>
      </c>
      <c r="F24" s="523">
        <f t="shared" si="8"/>
        <v>4611994.9332306953</v>
      </c>
      <c r="G24" s="524">
        <f t="shared" si="9"/>
        <v>627347.45636925253</v>
      </c>
      <c r="H24" s="491">
        <f t="shared" si="10"/>
        <v>627347.45636925253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4611994.9332306953</v>
      </c>
      <c r="E25" s="522">
        <f t="shared" si="7"/>
        <v>131485.97619047618</v>
      </c>
      <c r="F25" s="523">
        <f t="shared" si="8"/>
        <v>4480508.9570402196</v>
      </c>
      <c r="G25" s="524">
        <f t="shared" si="9"/>
        <v>613409.34528369608</v>
      </c>
      <c r="H25" s="491">
        <f t="shared" si="10"/>
        <v>613409.34528369608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4480508.9570402196</v>
      </c>
      <c r="E26" s="522">
        <f t="shared" si="7"/>
        <v>131485.97619047618</v>
      </c>
      <c r="F26" s="523">
        <f t="shared" si="8"/>
        <v>4349022.9808497438</v>
      </c>
      <c r="G26" s="524">
        <f t="shared" si="9"/>
        <v>599471.23419813963</v>
      </c>
      <c r="H26" s="491">
        <f t="shared" si="10"/>
        <v>599471.23419813963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4349022.9808497438</v>
      </c>
      <c r="E27" s="522">
        <f t="shared" si="7"/>
        <v>131485.97619047618</v>
      </c>
      <c r="F27" s="523">
        <f t="shared" si="8"/>
        <v>4217537.0046592681</v>
      </c>
      <c r="G27" s="524">
        <f t="shared" si="9"/>
        <v>585533.12311258318</v>
      </c>
      <c r="H27" s="491">
        <f t="shared" si="10"/>
        <v>585533.12311258318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4217537.0046592681</v>
      </c>
      <c r="E28" s="522">
        <f t="shared" si="7"/>
        <v>131485.97619047618</v>
      </c>
      <c r="F28" s="523">
        <f t="shared" si="8"/>
        <v>4086051.0284687919</v>
      </c>
      <c r="G28" s="524">
        <f t="shared" si="9"/>
        <v>571595.01202702685</v>
      </c>
      <c r="H28" s="491">
        <f t="shared" si="10"/>
        <v>571595.01202702685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4086051.0284687919</v>
      </c>
      <c r="E29" s="522">
        <f t="shared" si="7"/>
        <v>131485.97619047618</v>
      </c>
      <c r="F29" s="523">
        <f t="shared" si="8"/>
        <v>3954565.0522783156</v>
      </c>
      <c r="G29" s="524">
        <f t="shared" si="9"/>
        <v>557656.90094147029</v>
      </c>
      <c r="H29" s="491">
        <f t="shared" si="10"/>
        <v>557656.90094147029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3954565.0522783156</v>
      </c>
      <c r="E30" s="522">
        <f t="shared" si="7"/>
        <v>131485.97619047618</v>
      </c>
      <c r="F30" s="523">
        <f t="shared" si="8"/>
        <v>3823079.0760878394</v>
      </c>
      <c r="G30" s="524">
        <f t="shared" si="9"/>
        <v>543718.78985591384</v>
      </c>
      <c r="H30" s="491">
        <f t="shared" si="10"/>
        <v>543718.78985591384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3823079.0760878394</v>
      </c>
      <c r="E31" s="522">
        <f t="shared" si="7"/>
        <v>131485.97619047618</v>
      </c>
      <c r="F31" s="523">
        <f t="shared" si="8"/>
        <v>3691593.0998973632</v>
      </c>
      <c r="G31" s="524">
        <f t="shared" si="9"/>
        <v>529780.67877035739</v>
      </c>
      <c r="H31" s="491">
        <f t="shared" si="10"/>
        <v>529780.67877035739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3691593.0998973632</v>
      </c>
      <c r="E32" s="522">
        <f t="shared" si="7"/>
        <v>131485.97619047618</v>
      </c>
      <c r="F32" s="523">
        <f t="shared" si="8"/>
        <v>3560107.123706887</v>
      </c>
      <c r="G32" s="524">
        <f t="shared" si="9"/>
        <v>515842.56768480095</v>
      </c>
      <c r="H32" s="491">
        <f t="shared" si="10"/>
        <v>515842.56768480095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3560107.123706887</v>
      </c>
      <c r="E33" s="522">
        <f t="shared" si="7"/>
        <v>131485.97619047618</v>
      </c>
      <c r="F33" s="523">
        <f t="shared" si="8"/>
        <v>3428621.1475164108</v>
      </c>
      <c r="G33" s="524">
        <f t="shared" si="9"/>
        <v>501904.45659924438</v>
      </c>
      <c r="H33" s="491">
        <f t="shared" si="10"/>
        <v>501904.45659924438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3428621.1475164108</v>
      </c>
      <c r="E34" s="522">
        <f t="shared" si="7"/>
        <v>131485.97619047618</v>
      </c>
      <c r="F34" s="523">
        <f t="shared" si="8"/>
        <v>3297135.1713259346</v>
      </c>
      <c r="G34" s="524">
        <f t="shared" si="9"/>
        <v>487966.34551368793</v>
      </c>
      <c r="H34" s="491">
        <f t="shared" si="10"/>
        <v>487966.34551368793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3297135.1713259346</v>
      </c>
      <c r="E35" s="522">
        <f t="shared" si="7"/>
        <v>131485.97619047618</v>
      </c>
      <c r="F35" s="523">
        <f t="shared" si="8"/>
        <v>3165649.1951354584</v>
      </c>
      <c r="G35" s="524">
        <f t="shared" si="9"/>
        <v>474028.23442813149</v>
      </c>
      <c r="H35" s="491">
        <f t="shared" si="10"/>
        <v>474028.23442813149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3165649.1951354584</v>
      </c>
      <c r="E36" s="522">
        <f t="shared" si="7"/>
        <v>131485.97619047618</v>
      </c>
      <c r="F36" s="523">
        <f t="shared" si="8"/>
        <v>3034163.2189449822</v>
      </c>
      <c r="G36" s="524">
        <f t="shared" si="9"/>
        <v>460090.12334257504</v>
      </c>
      <c r="H36" s="491">
        <f t="shared" si="10"/>
        <v>460090.12334257504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3034163.2189449822</v>
      </c>
      <c r="E37" s="522">
        <f t="shared" si="7"/>
        <v>131485.97619047618</v>
      </c>
      <c r="F37" s="523">
        <f t="shared" si="8"/>
        <v>2902677.2427545059</v>
      </c>
      <c r="G37" s="524">
        <f t="shared" si="9"/>
        <v>446152.01225701848</v>
      </c>
      <c r="H37" s="491">
        <f t="shared" si="10"/>
        <v>446152.01225701848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2902677.2427545059</v>
      </c>
      <c r="E38" s="522">
        <f t="shared" si="7"/>
        <v>131485.97619047618</v>
      </c>
      <c r="F38" s="523">
        <f t="shared" si="8"/>
        <v>2771191.2665640297</v>
      </c>
      <c r="G38" s="524">
        <f t="shared" si="9"/>
        <v>432213.90117146214</v>
      </c>
      <c r="H38" s="491">
        <f t="shared" si="10"/>
        <v>432213.90117146214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2771191.2665640297</v>
      </c>
      <c r="E39" s="522">
        <f t="shared" si="7"/>
        <v>131485.97619047618</v>
      </c>
      <c r="F39" s="523">
        <f t="shared" si="8"/>
        <v>2639705.2903735535</v>
      </c>
      <c r="G39" s="524">
        <f t="shared" si="9"/>
        <v>418275.79008590558</v>
      </c>
      <c r="H39" s="491">
        <f t="shared" si="10"/>
        <v>418275.79008590558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2639705.2903735535</v>
      </c>
      <c r="E40" s="522">
        <f t="shared" si="7"/>
        <v>131485.97619047618</v>
      </c>
      <c r="F40" s="523">
        <f t="shared" si="8"/>
        <v>2508219.3141830773</v>
      </c>
      <c r="G40" s="524">
        <f t="shared" si="9"/>
        <v>404337.67900034913</v>
      </c>
      <c r="H40" s="491">
        <f t="shared" si="10"/>
        <v>404337.67900034913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2508219.3141830773</v>
      </c>
      <c r="E41" s="522">
        <f t="shared" si="7"/>
        <v>131485.97619047618</v>
      </c>
      <c r="F41" s="523">
        <f t="shared" si="8"/>
        <v>2376733.3379926011</v>
      </c>
      <c r="G41" s="524">
        <f t="shared" si="9"/>
        <v>390399.56791479263</v>
      </c>
      <c r="H41" s="491">
        <f t="shared" si="10"/>
        <v>390399.56791479263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2376733.3379926011</v>
      </c>
      <c r="E42" s="522">
        <f t="shared" si="7"/>
        <v>131485.97619047618</v>
      </c>
      <c r="F42" s="523">
        <f t="shared" si="8"/>
        <v>2245247.3618021249</v>
      </c>
      <c r="G42" s="524">
        <f t="shared" si="9"/>
        <v>376461.45682923624</v>
      </c>
      <c r="H42" s="491">
        <f t="shared" si="10"/>
        <v>376461.45682923624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2245247.3618021249</v>
      </c>
      <c r="E43" s="522">
        <f t="shared" si="7"/>
        <v>131485.97619047618</v>
      </c>
      <c r="F43" s="523">
        <f t="shared" si="8"/>
        <v>2113761.3856116487</v>
      </c>
      <c r="G43" s="524">
        <f t="shared" si="9"/>
        <v>362523.34574367967</v>
      </c>
      <c r="H43" s="491">
        <f t="shared" si="10"/>
        <v>362523.34574367967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2113761.3856116487</v>
      </c>
      <c r="E44" s="522">
        <f t="shared" si="7"/>
        <v>131485.97619047618</v>
      </c>
      <c r="F44" s="523">
        <f t="shared" si="8"/>
        <v>1982275.4094211725</v>
      </c>
      <c r="G44" s="524">
        <f t="shared" si="9"/>
        <v>348585.23465812323</v>
      </c>
      <c r="H44" s="491">
        <f t="shared" si="10"/>
        <v>348585.23465812323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1982275.4094211725</v>
      </c>
      <c r="E45" s="522">
        <f t="shared" si="7"/>
        <v>131485.97619047618</v>
      </c>
      <c r="F45" s="523">
        <f t="shared" si="8"/>
        <v>1850789.4332306962</v>
      </c>
      <c r="G45" s="524">
        <f t="shared" si="9"/>
        <v>334647.12357256678</v>
      </c>
      <c r="H45" s="491">
        <f t="shared" si="10"/>
        <v>334647.12357256678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1850789.4332306962</v>
      </c>
      <c r="E46" s="522">
        <f t="shared" si="7"/>
        <v>131485.97619047618</v>
      </c>
      <c r="F46" s="523">
        <f t="shared" si="8"/>
        <v>1719303.45704022</v>
      </c>
      <c r="G46" s="524">
        <f t="shared" si="9"/>
        <v>320709.01248701033</v>
      </c>
      <c r="H46" s="491">
        <f t="shared" si="10"/>
        <v>320709.01248701033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1719303.45704022</v>
      </c>
      <c r="E47" s="522">
        <f t="shared" si="7"/>
        <v>131485.97619047618</v>
      </c>
      <c r="F47" s="523">
        <f t="shared" si="8"/>
        <v>1587817.4808497438</v>
      </c>
      <c r="G47" s="524">
        <f t="shared" si="9"/>
        <v>306770.90140145383</v>
      </c>
      <c r="H47" s="491">
        <f t="shared" si="10"/>
        <v>306770.90140145383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1587817.4808497438</v>
      </c>
      <c r="E48" s="522">
        <f t="shared" si="7"/>
        <v>131485.97619047618</v>
      </c>
      <c r="F48" s="523">
        <f t="shared" si="8"/>
        <v>1456331.5046592676</v>
      </c>
      <c r="G48" s="524">
        <f t="shared" si="9"/>
        <v>292832.79031589732</v>
      </c>
      <c r="H48" s="491">
        <f t="shared" si="10"/>
        <v>292832.79031589732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1456331.5046592676</v>
      </c>
      <c r="E49" s="522">
        <f t="shared" si="7"/>
        <v>131485.97619047618</v>
      </c>
      <c r="F49" s="523">
        <f t="shared" si="8"/>
        <v>1324845.5284687914</v>
      </c>
      <c r="G49" s="524">
        <f t="shared" si="9"/>
        <v>278894.67923034087</v>
      </c>
      <c r="H49" s="491">
        <f t="shared" si="10"/>
        <v>278894.67923034087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1324845.5284687914</v>
      </c>
      <c r="E50" s="522">
        <f t="shared" si="7"/>
        <v>131485.97619047618</v>
      </c>
      <c r="F50" s="523">
        <f t="shared" si="8"/>
        <v>1193359.5522783152</v>
      </c>
      <c r="G50" s="524">
        <f t="shared" si="9"/>
        <v>264956.56814478443</v>
      </c>
      <c r="H50" s="491">
        <f t="shared" si="10"/>
        <v>264956.56814478443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1193359.5522783152</v>
      </c>
      <c r="E51" s="522">
        <f t="shared" si="7"/>
        <v>131485.97619047618</v>
      </c>
      <c r="F51" s="523">
        <f t="shared" si="8"/>
        <v>1061873.576087839</v>
      </c>
      <c r="G51" s="524">
        <f t="shared" ref="G51:G72" si="12">+I$12*((D51+F51)/2)+E51</f>
        <v>251018.45705922795</v>
      </c>
      <c r="H51" s="491">
        <f t="shared" ref="H51:H72" si="13">+I$13*((D51+F51)/2)+E51</f>
        <v>251018.45705922795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1061873.576087839</v>
      </c>
      <c r="E52" s="522">
        <f t="shared" si="7"/>
        <v>131485.97619047618</v>
      </c>
      <c r="F52" s="523">
        <f t="shared" si="8"/>
        <v>930387.59989736276</v>
      </c>
      <c r="G52" s="524">
        <f t="shared" si="12"/>
        <v>237080.34597367147</v>
      </c>
      <c r="H52" s="491">
        <f t="shared" si="13"/>
        <v>237080.34597367147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930387.59989736276</v>
      </c>
      <c r="E53" s="522">
        <f t="shared" si="7"/>
        <v>131485.97619047618</v>
      </c>
      <c r="F53" s="523">
        <f t="shared" si="8"/>
        <v>798901.62370688654</v>
      </c>
      <c r="G53" s="524">
        <f t="shared" si="12"/>
        <v>223142.234888115</v>
      </c>
      <c r="H53" s="491">
        <f t="shared" si="13"/>
        <v>223142.234888115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798901.62370688654</v>
      </c>
      <c r="E54" s="522">
        <f t="shared" si="7"/>
        <v>131485.97619047618</v>
      </c>
      <c r="F54" s="523">
        <f t="shared" si="8"/>
        <v>667415.64751641033</v>
      </c>
      <c r="G54" s="524">
        <f t="shared" si="12"/>
        <v>209204.12380255852</v>
      </c>
      <c r="H54" s="491">
        <f t="shared" si="13"/>
        <v>209204.12380255852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667415.64751641033</v>
      </c>
      <c r="E55" s="522">
        <f t="shared" si="7"/>
        <v>131485.97619047618</v>
      </c>
      <c r="F55" s="523">
        <f t="shared" si="8"/>
        <v>535929.67132593412</v>
      </c>
      <c r="G55" s="524">
        <f t="shared" si="12"/>
        <v>195266.01271700207</v>
      </c>
      <c r="H55" s="491">
        <f t="shared" si="13"/>
        <v>195266.01271700207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535929.67132593412</v>
      </c>
      <c r="E56" s="522">
        <f t="shared" si="7"/>
        <v>131485.97619047618</v>
      </c>
      <c r="F56" s="523">
        <f t="shared" si="8"/>
        <v>404443.69513545791</v>
      </c>
      <c r="G56" s="524">
        <f t="shared" si="12"/>
        <v>181327.90163144559</v>
      </c>
      <c r="H56" s="491">
        <f t="shared" si="13"/>
        <v>181327.90163144559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404443.69513545791</v>
      </c>
      <c r="E57" s="522">
        <f t="shared" si="7"/>
        <v>131485.97619047618</v>
      </c>
      <c r="F57" s="523">
        <f t="shared" si="8"/>
        <v>272957.71894498169</v>
      </c>
      <c r="G57" s="524">
        <f t="shared" si="12"/>
        <v>167389.79054588912</v>
      </c>
      <c r="H57" s="491">
        <f t="shared" si="13"/>
        <v>167389.79054588912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272957.71894498169</v>
      </c>
      <c r="E58" s="522">
        <f t="shared" si="7"/>
        <v>131485.97619047618</v>
      </c>
      <c r="F58" s="523">
        <f t="shared" si="8"/>
        <v>141471.74275450551</v>
      </c>
      <c r="G58" s="524">
        <f t="shared" si="12"/>
        <v>153451.67946033264</v>
      </c>
      <c r="H58" s="491">
        <f t="shared" si="13"/>
        <v>153451.67946033264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141471.74275450551</v>
      </c>
      <c r="E59" s="522">
        <f t="shared" si="7"/>
        <v>131485.97619047618</v>
      </c>
      <c r="F59" s="523">
        <f t="shared" si="8"/>
        <v>9985.7665640293271</v>
      </c>
      <c r="G59" s="524">
        <f t="shared" si="12"/>
        <v>139513.56837477617</v>
      </c>
      <c r="H59" s="491">
        <f t="shared" si="13"/>
        <v>139513.56837477617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9985.7665640293271</v>
      </c>
      <c r="E60" s="522">
        <f t="shared" si="7"/>
        <v>9985.7665640293271</v>
      </c>
      <c r="F60" s="523">
        <f t="shared" si="8"/>
        <v>0</v>
      </c>
      <c r="G60" s="524">
        <f t="shared" si="12"/>
        <v>10515.034884790206</v>
      </c>
      <c r="H60" s="491">
        <f t="shared" si="13"/>
        <v>10515.034884790206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5522410.9999999972</v>
      </c>
      <c r="F73" s="375"/>
      <c r="G73" s="375">
        <f>SUM(G17:G72)</f>
        <v>18812933.557991505</v>
      </c>
      <c r="H73" s="375">
        <f>SUM(H17:H72)</f>
        <v>18812933.557991505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622065.93295104732</v>
      </c>
      <c r="N87" s="546">
        <f>IF(J92&lt;D11,0,VLOOKUP(J92,C17:O72,11))</f>
        <v>622065.93295104732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671080.87658517435</v>
      </c>
      <c r="N88" s="550">
        <f>IF(J92&lt;D11,0,VLOOKUP(J92,C99:P154,7))</f>
        <v>671080.87658517435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49014.943634127034</v>
      </c>
      <c r="N89" s="555">
        <f>+N88-N87</f>
        <v>49014.943634127034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128428.16279069768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>+H99</f>
        <v>353575.82530859788</v>
      </c>
      <c r="M99" s="513">
        <f t="shared" ref="M99:M130" si="14">IF(L99&lt;&gt;0,+H99-L99,0)</f>
        <v>0</v>
      </c>
      <c r="N99" s="512">
        <f>+I99</f>
        <v>353575.82530859788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>+H100</f>
        <v>803421.15279042628</v>
      </c>
      <c r="M100" s="514">
        <f>IF(L100&lt;&gt;0,+H100-L100,0)</f>
        <v>0</v>
      </c>
      <c r="N100" s="518">
        <f>+I100</f>
        <v>803421.15279042628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18">+I101-H101</f>
        <v>0</v>
      </c>
      <c r="K101" s="514"/>
      <c r="L101" s="518">
        <f>+H101</f>
        <v>779055.49944878952</v>
      </c>
      <c r="M101" s="514">
        <f>IF(L101&lt;&gt;0,+H101-L101,0)</f>
        <v>0</v>
      </c>
      <c r="N101" s="518">
        <f>+I101</f>
        <v>779055.49944878952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18"/>
        <v>0</v>
      </c>
      <c r="K102" s="514"/>
      <c r="L102" s="518">
        <f>+H102</f>
        <v>680583.00655464595</v>
      </c>
      <c r="M102" s="514">
        <f>IF(L102&lt;&gt;0,+H102-L102,0)</f>
        <v>0</v>
      </c>
      <c r="N102" s="518">
        <f>+I102</f>
        <v>680583.00655464595</v>
      </c>
      <c r="O102" s="514">
        <f>IF(N102&lt;&gt;0,+I102-N102,0)</f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2019</v>
      </c>
      <c r="D103" s="374">
        <f>IF(F102+SUM(E$99:E102)=D$92,F102,D$92-SUM(E$99:E102))</f>
        <v>5133813.6987818396</v>
      </c>
      <c r="E103" s="522">
        <f t="shared" ref="E103:E154" si="19">IF(+$J$96&lt;F102,$J$96,D103)</f>
        <v>128428.16279069768</v>
      </c>
      <c r="F103" s="523">
        <f t="shared" ref="F103:F154" si="20">+D103-E103</f>
        <v>5005385.5359911416</v>
      </c>
      <c r="G103" s="523">
        <f t="shared" ref="G103:G154" si="21">+(F103+D103)/2</f>
        <v>5069599.6173864901</v>
      </c>
      <c r="H103" s="526">
        <f t="shared" ref="H103:H154" si="22">+J$94*G103+E103</f>
        <v>671080.87658517435</v>
      </c>
      <c r="I103" s="577">
        <f t="shared" ref="I103:I154" si="23">+J$95*G103+E103</f>
        <v>671080.87658517435</v>
      </c>
      <c r="J103" s="514">
        <f t="shared" si="18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5005385.5359911416</v>
      </c>
      <c r="E104" s="522">
        <f t="shared" si="19"/>
        <v>128428.16279069768</v>
      </c>
      <c r="F104" s="523">
        <f t="shared" si="20"/>
        <v>4876957.3732004436</v>
      </c>
      <c r="G104" s="523">
        <f t="shared" si="21"/>
        <v>4941171.454595793</v>
      </c>
      <c r="H104" s="526">
        <f t="shared" si="22"/>
        <v>657333.85584866523</v>
      </c>
      <c r="I104" s="577">
        <f t="shared" si="23"/>
        <v>657333.85584866523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4876957.3732004436</v>
      </c>
      <c r="E105" s="522">
        <f t="shared" si="19"/>
        <v>128428.16279069768</v>
      </c>
      <c r="F105" s="523">
        <f t="shared" si="20"/>
        <v>4748529.2104097456</v>
      </c>
      <c r="G105" s="523">
        <f t="shared" si="21"/>
        <v>4812743.2918050941</v>
      </c>
      <c r="H105" s="526">
        <f t="shared" si="22"/>
        <v>643586.835112156</v>
      </c>
      <c r="I105" s="577">
        <f t="shared" si="23"/>
        <v>643586.835112156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4748529.2104097456</v>
      </c>
      <c r="E106" s="522">
        <f t="shared" si="19"/>
        <v>128428.16279069768</v>
      </c>
      <c r="F106" s="523">
        <f t="shared" si="20"/>
        <v>4620101.0476190476</v>
      </c>
      <c r="G106" s="523">
        <f t="shared" si="21"/>
        <v>4684315.129014397</v>
      </c>
      <c r="H106" s="526">
        <f t="shared" si="22"/>
        <v>629839.81437564688</v>
      </c>
      <c r="I106" s="577">
        <f t="shared" si="23"/>
        <v>629839.81437564688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4620101.0476190476</v>
      </c>
      <c r="E107" s="522">
        <f t="shared" si="19"/>
        <v>128428.16279069768</v>
      </c>
      <c r="F107" s="523">
        <f t="shared" si="20"/>
        <v>4491672.8848283496</v>
      </c>
      <c r="G107" s="523">
        <f t="shared" si="21"/>
        <v>4555886.9662236981</v>
      </c>
      <c r="H107" s="526">
        <f t="shared" si="22"/>
        <v>616092.79363913764</v>
      </c>
      <c r="I107" s="577">
        <f t="shared" si="23"/>
        <v>616092.79363913764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4491672.8848283496</v>
      </c>
      <c r="E108" s="522">
        <f t="shared" si="19"/>
        <v>128428.16279069768</v>
      </c>
      <c r="F108" s="523">
        <f t="shared" si="20"/>
        <v>4363244.7220376516</v>
      </c>
      <c r="G108" s="523">
        <f t="shared" si="21"/>
        <v>4427458.803433001</v>
      </c>
      <c r="H108" s="526">
        <f t="shared" si="22"/>
        <v>602345.77290262852</v>
      </c>
      <c r="I108" s="577">
        <f t="shared" si="23"/>
        <v>602345.77290262852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4363244.7220376516</v>
      </c>
      <c r="E109" s="522">
        <f t="shared" si="19"/>
        <v>128428.16279069768</v>
      </c>
      <c r="F109" s="523">
        <f t="shared" si="20"/>
        <v>4234816.5592469536</v>
      </c>
      <c r="G109" s="523">
        <f t="shared" si="21"/>
        <v>4299030.6406423021</v>
      </c>
      <c r="H109" s="526">
        <f t="shared" si="22"/>
        <v>588598.75216611929</v>
      </c>
      <c r="I109" s="577">
        <f t="shared" si="23"/>
        <v>588598.75216611929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4234816.5592469536</v>
      </c>
      <c r="E110" s="522">
        <f t="shared" si="19"/>
        <v>128428.16279069768</v>
      </c>
      <c r="F110" s="523">
        <f t="shared" si="20"/>
        <v>4106388.396456256</v>
      </c>
      <c r="G110" s="523">
        <f t="shared" si="21"/>
        <v>4170602.477851605</v>
      </c>
      <c r="H110" s="526">
        <f t="shared" si="22"/>
        <v>574851.73142961017</v>
      </c>
      <c r="I110" s="577">
        <f t="shared" si="23"/>
        <v>574851.73142961017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4106388.396456256</v>
      </c>
      <c r="E111" s="522">
        <f t="shared" si="19"/>
        <v>128428.16279069768</v>
      </c>
      <c r="F111" s="523">
        <f t="shared" si="20"/>
        <v>3977960.2336655585</v>
      </c>
      <c r="G111" s="523">
        <f t="shared" si="21"/>
        <v>4042174.315060907</v>
      </c>
      <c r="H111" s="526">
        <f t="shared" si="22"/>
        <v>561104.71069310093</v>
      </c>
      <c r="I111" s="577">
        <f t="shared" si="23"/>
        <v>561104.71069310093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3977960.2336655585</v>
      </c>
      <c r="E112" s="522">
        <f t="shared" si="19"/>
        <v>128428.16279069768</v>
      </c>
      <c r="F112" s="523">
        <f t="shared" si="20"/>
        <v>3849532.070874861</v>
      </c>
      <c r="G112" s="523">
        <f t="shared" si="21"/>
        <v>3913746.15227021</v>
      </c>
      <c r="H112" s="526">
        <f t="shared" si="22"/>
        <v>547357.68995659193</v>
      </c>
      <c r="I112" s="577">
        <f t="shared" si="23"/>
        <v>547357.68995659193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3849532.070874861</v>
      </c>
      <c r="E113" s="522">
        <f t="shared" si="19"/>
        <v>128428.16279069768</v>
      </c>
      <c r="F113" s="523">
        <f t="shared" si="20"/>
        <v>3721103.9080841634</v>
      </c>
      <c r="G113" s="523">
        <f t="shared" si="21"/>
        <v>3785317.989479512</v>
      </c>
      <c r="H113" s="526">
        <f t="shared" si="22"/>
        <v>533610.66922008269</v>
      </c>
      <c r="I113" s="577">
        <f t="shared" si="23"/>
        <v>533610.66922008269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3721103.9080841634</v>
      </c>
      <c r="E114" s="522">
        <f t="shared" si="19"/>
        <v>128428.16279069768</v>
      </c>
      <c r="F114" s="523">
        <f t="shared" si="20"/>
        <v>3592675.7452934659</v>
      </c>
      <c r="G114" s="523">
        <f t="shared" si="21"/>
        <v>3656889.8266888149</v>
      </c>
      <c r="H114" s="526">
        <f t="shared" si="22"/>
        <v>519863.64848357358</v>
      </c>
      <c r="I114" s="577">
        <f t="shared" si="23"/>
        <v>519863.64848357358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3592675.7452934659</v>
      </c>
      <c r="E115" s="522">
        <f t="shared" si="19"/>
        <v>128428.16279069768</v>
      </c>
      <c r="F115" s="523">
        <f t="shared" si="20"/>
        <v>3464247.5825027684</v>
      </c>
      <c r="G115" s="523">
        <f t="shared" si="21"/>
        <v>3528461.6638981169</v>
      </c>
      <c r="H115" s="526">
        <f t="shared" si="22"/>
        <v>506116.62774706446</v>
      </c>
      <c r="I115" s="577">
        <f t="shared" si="23"/>
        <v>506116.62774706446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3464247.5825027684</v>
      </c>
      <c r="E116" s="522">
        <f t="shared" si="19"/>
        <v>128428.16279069768</v>
      </c>
      <c r="F116" s="523">
        <f t="shared" si="20"/>
        <v>3335819.4197120708</v>
      </c>
      <c r="G116" s="523">
        <f t="shared" si="21"/>
        <v>3400033.5011074198</v>
      </c>
      <c r="H116" s="526">
        <f t="shared" si="22"/>
        <v>492369.60701055534</v>
      </c>
      <c r="I116" s="577">
        <f t="shared" si="23"/>
        <v>492369.60701055534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3335819.4197120708</v>
      </c>
      <c r="E117" s="522">
        <f t="shared" si="19"/>
        <v>128428.16279069768</v>
      </c>
      <c r="F117" s="523">
        <f t="shared" si="20"/>
        <v>3207391.2569213733</v>
      </c>
      <c r="G117" s="523">
        <f t="shared" si="21"/>
        <v>3271605.3383167218</v>
      </c>
      <c r="H117" s="526">
        <f t="shared" si="22"/>
        <v>478622.58627404622</v>
      </c>
      <c r="I117" s="577">
        <f t="shared" si="23"/>
        <v>478622.58627404622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3207391.2569213733</v>
      </c>
      <c r="E118" s="522">
        <f t="shared" si="19"/>
        <v>128428.16279069768</v>
      </c>
      <c r="F118" s="523">
        <f t="shared" si="20"/>
        <v>3078963.0941306758</v>
      </c>
      <c r="G118" s="523">
        <f t="shared" si="21"/>
        <v>3143177.1755260248</v>
      </c>
      <c r="H118" s="526">
        <f t="shared" si="22"/>
        <v>464875.5655375371</v>
      </c>
      <c r="I118" s="577">
        <f t="shared" si="23"/>
        <v>464875.5655375371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3078963.0941306758</v>
      </c>
      <c r="E119" s="522">
        <f t="shared" si="19"/>
        <v>128428.16279069768</v>
      </c>
      <c r="F119" s="523">
        <f t="shared" si="20"/>
        <v>2950534.9313399782</v>
      </c>
      <c r="G119" s="523">
        <f t="shared" si="21"/>
        <v>3014749.0127353268</v>
      </c>
      <c r="H119" s="526">
        <f t="shared" si="22"/>
        <v>451128.54480102786</v>
      </c>
      <c r="I119" s="577">
        <f t="shared" si="23"/>
        <v>451128.54480102786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2950534.9313399782</v>
      </c>
      <c r="E120" s="522">
        <f t="shared" si="19"/>
        <v>128428.16279069768</v>
      </c>
      <c r="F120" s="523">
        <f t="shared" si="20"/>
        <v>2822106.7685492807</v>
      </c>
      <c r="G120" s="523">
        <f t="shared" si="21"/>
        <v>2886320.8499446297</v>
      </c>
      <c r="H120" s="526">
        <f t="shared" si="22"/>
        <v>437381.52406451886</v>
      </c>
      <c r="I120" s="577">
        <f t="shared" si="23"/>
        <v>437381.52406451886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2822106.7685492807</v>
      </c>
      <c r="E121" s="522">
        <f t="shared" si="19"/>
        <v>128428.16279069768</v>
      </c>
      <c r="F121" s="523">
        <f t="shared" si="20"/>
        <v>2693678.6057585832</v>
      </c>
      <c r="G121" s="523">
        <f t="shared" si="21"/>
        <v>2757892.6871539317</v>
      </c>
      <c r="H121" s="526">
        <f t="shared" si="22"/>
        <v>423634.50332800962</v>
      </c>
      <c r="I121" s="577">
        <f t="shared" si="23"/>
        <v>423634.50332800962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2693678.6057585832</v>
      </c>
      <c r="E122" s="522">
        <f t="shared" si="19"/>
        <v>128428.16279069768</v>
      </c>
      <c r="F122" s="523">
        <f t="shared" si="20"/>
        <v>2565250.4429678856</v>
      </c>
      <c r="G122" s="523">
        <f t="shared" si="21"/>
        <v>2629464.5243632346</v>
      </c>
      <c r="H122" s="526">
        <f t="shared" si="22"/>
        <v>409887.48259150051</v>
      </c>
      <c r="I122" s="577">
        <f t="shared" si="23"/>
        <v>409887.48259150051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2565250.4429678856</v>
      </c>
      <c r="E123" s="522">
        <f t="shared" si="19"/>
        <v>128428.16279069768</v>
      </c>
      <c r="F123" s="523">
        <f t="shared" si="20"/>
        <v>2436822.2801771881</v>
      </c>
      <c r="G123" s="523">
        <f t="shared" si="21"/>
        <v>2501036.3615725366</v>
      </c>
      <c r="H123" s="526">
        <f t="shared" si="22"/>
        <v>396140.46185499139</v>
      </c>
      <c r="I123" s="577">
        <f t="shared" si="23"/>
        <v>396140.46185499139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2436822.2801771881</v>
      </c>
      <c r="E124" s="522">
        <f t="shared" si="19"/>
        <v>128428.16279069768</v>
      </c>
      <c r="F124" s="523">
        <f t="shared" si="20"/>
        <v>2308394.1173864906</v>
      </c>
      <c r="G124" s="523">
        <f t="shared" si="21"/>
        <v>2372608.1987818396</v>
      </c>
      <c r="H124" s="526">
        <f t="shared" si="22"/>
        <v>382393.44111848227</v>
      </c>
      <c r="I124" s="577">
        <f t="shared" si="23"/>
        <v>382393.44111848227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2308394.1173864906</v>
      </c>
      <c r="E125" s="522">
        <f t="shared" si="19"/>
        <v>128428.16279069768</v>
      </c>
      <c r="F125" s="523">
        <f t="shared" si="20"/>
        <v>2179965.954595793</v>
      </c>
      <c r="G125" s="523">
        <f t="shared" si="21"/>
        <v>2244180.0359911416</v>
      </c>
      <c r="H125" s="526">
        <f t="shared" si="22"/>
        <v>368646.42038197315</v>
      </c>
      <c r="I125" s="577">
        <f t="shared" si="23"/>
        <v>368646.42038197315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2179965.954595793</v>
      </c>
      <c r="E126" s="522">
        <f t="shared" si="19"/>
        <v>128428.16279069768</v>
      </c>
      <c r="F126" s="523">
        <f t="shared" si="20"/>
        <v>2051537.7918050953</v>
      </c>
      <c r="G126" s="523">
        <f t="shared" si="21"/>
        <v>2115751.873200444</v>
      </c>
      <c r="H126" s="526">
        <f t="shared" si="22"/>
        <v>354899.39964546397</v>
      </c>
      <c r="I126" s="577">
        <f t="shared" si="23"/>
        <v>354899.39964546397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2051537.7918050953</v>
      </c>
      <c r="E127" s="522">
        <f t="shared" si="19"/>
        <v>128428.16279069768</v>
      </c>
      <c r="F127" s="523">
        <f t="shared" si="20"/>
        <v>1923109.6290143975</v>
      </c>
      <c r="G127" s="523">
        <f t="shared" si="21"/>
        <v>1987323.7104097465</v>
      </c>
      <c r="H127" s="526">
        <f t="shared" si="22"/>
        <v>341152.37890895485</v>
      </c>
      <c r="I127" s="577">
        <f t="shared" si="23"/>
        <v>341152.37890895485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1923109.6290143975</v>
      </c>
      <c r="E128" s="522">
        <f t="shared" si="19"/>
        <v>128428.16279069768</v>
      </c>
      <c r="F128" s="523">
        <f t="shared" si="20"/>
        <v>1794681.4662236997</v>
      </c>
      <c r="G128" s="523">
        <f t="shared" si="21"/>
        <v>1858895.5476190485</v>
      </c>
      <c r="H128" s="526">
        <f t="shared" si="22"/>
        <v>327405.35817244567</v>
      </c>
      <c r="I128" s="577">
        <f t="shared" si="23"/>
        <v>327405.35817244567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1794681.4662236997</v>
      </c>
      <c r="E129" s="522">
        <f t="shared" si="19"/>
        <v>128428.16279069768</v>
      </c>
      <c r="F129" s="523">
        <f t="shared" si="20"/>
        <v>1666253.303433002</v>
      </c>
      <c r="G129" s="523">
        <f t="shared" si="21"/>
        <v>1730467.384828351</v>
      </c>
      <c r="H129" s="526">
        <f t="shared" si="22"/>
        <v>313658.33743593656</v>
      </c>
      <c r="I129" s="577">
        <f t="shared" si="23"/>
        <v>313658.33743593656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1666253.303433002</v>
      </c>
      <c r="E130" s="522">
        <f t="shared" si="19"/>
        <v>128428.16279069768</v>
      </c>
      <c r="F130" s="523">
        <f t="shared" si="20"/>
        <v>1537825.1406423042</v>
      </c>
      <c r="G130" s="523">
        <f t="shared" si="21"/>
        <v>1602039.222037653</v>
      </c>
      <c r="H130" s="526">
        <f t="shared" si="22"/>
        <v>299911.31669942732</v>
      </c>
      <c r="I130" s="577">
        <f t="shared" si="23"/>
        <v>299911.31669942732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1537825.1406423042</v>
      </c>
      <c r="E131" s="522">
        <f t="shared" si="19"/>
        <v>128428.16279069768</v>
      </c>
      <c r="F131" s="523">
        <f t="shared" si="20"/>
        <v>1409396.9778516064</v>
      </c>
      <c r="G131" s="523">
        <f t="shared" si="21"/>
        <v>1473611.0592469554</v>
      </c>
      <c r="H131" s="526">
        <f t="shared" si="22"/>
        <v>286164.2959629182</v>
      </c>
      <c r="I131" s="577">
        <f t="shared" si="23"/>
        <v>286164.2959629182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1409396.9778516064</v>
      </c>
      <c r="E132" s="522">
        <f t="shared" si="19"/>
        <v>128428.16279069768</v>
      </c>
      <c r="F132" s="523">
        <f t="shared" si="20"/>
        <v>1280968.8150609087</v>
      </c>
      <c r="G132" s="523">
        <f t="shared" si="21"/>
        <v>1345182.8964562574</v>
      </c>
      <c r="H132" s="526">
        <f t="shared" si="22"/>
        <v>272417.27522640902</v>
      </c>
      <c r="I132" s="577">
        <f t="shared" si="23"/>
        <v>272417.27522640902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1280968.8150609087</v>
      </c>
      <c r="E133" s="522">
        <f t="shared" si="19"/>
        <v>128428.16279069768</v>
      </c>
      <c r="F133" s="523">
        <f t="shared" si="20"/>
        <v>1152540.6522702109</v>
      </c>
      <c r="G133" s="523">
        <f t="shared" si="21"/>
        <v>1216754.7336655599</v>
      </c>
      <c r="H133" s="526">
        <f t="shared" si="22"/>
        <v>258670.2544898999</v>
      </c>
      <c r="I133" s="577">
        <f t="shared" si="23"/>
        <v>258670.2544898999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1152540.6522702109</v>
      </c>
      <c r="E134" s="522">
        <f t="shared" si="19"/>
        <v>128428.16279069768</v>
      </c>
      <c r="F134" s="523">
        <f t="shared" si="20"/>
        <v>1024112.4894795133</v>
      </c>
      <c r="G134" s="523">
        <f t="shared" si="21"/>
        <v>1088326.5708748621</v>
      </c>
      <c r="H134" s="526">
        <f t="shared" si="22"/>
        <v>244923.23375339073</v>
      </c>
      <c r="I134" s="577">
        <f t="shared" si="23"/>
        <v>244923.23375339073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1024112.4894795133</v>
      </c>
      <c r="E135" s="522">
        <f t="shared" si="19"/>
        <v>128428.16279069768</v>
      </c>
      <c r="F135" s="523">
        <f t="shared" si="20"/>
        <v>895684.32668881561</v>
      </c>
      <c r="G135" s="523">
        <f t="shared" si="21"/>
        <v>959898.40808416437</v>
      </c>
      <c r="H135" s="526">
        <f t="shared" si="22"/>
        <v>231176.21301688158</v>
      </c>
      <c r="I135" s="577">
        <f t="shared" si="23"/>
        <v>231176.21301688158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895684.32668881561</v>
      </c>
      <c r="E136" s="522">
        <f t="shared" si="19"/>
        <v>128428.16279069768</v>
      </c>
      <c r="F136" s="523">
        <f t="shared" si="20"/>
        <v>767256.16389811796</v>
      </c>
      <c r="G136" s="523">
        <f t="shared" si="21"/>
        <v>831470.24529346684</v>
      </c>
      <c r="H136" s="526">
        <f t="shared" si="22"/>
        <v>217429.19228037246</v>
      </c>
      <c r="I136" s="577">
        <f t="shared" si="23"/>
        <v>217429.19228037246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767256.16389811796</v>
      </c>
      <c r="E137" s="522">
        <f t="shared" si="19"/>
        <v>128428.16279069768</v>
      </c>
      <c r="F137" s="523">
        <f t="shared" si="20"/>
        <v>638828.00110742031</v>
      </c>
      <c r="G137" s="523">
        <f t="shared" si="21"/>
        <v>703042.08250276907</v>
      </c>
      <c r="H137" s="526">
        <f t="shared" si="22"/>
        <v>203682.17154386331</v>
      </c>
      <c r="I137" s="577">
        <f t="shared" si="23"/>
        <v>203682.17154386331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638828.00110742031</v>
      </c>
      <c r="E138" s="522">
        <f t="shared" si="19"/>
        <v>128428.16279069768</v>
      </c>
      <c r="F138" s="523">
        <f t="shared" si="20"/>
        <v>510399.83831672266</v>
      </c>
      <c r="G138" s="523">
        <f t="shared" si="21"/>
        <v>574613.91971207154</v>
      </c>
      <c r="H138" s="526">
        <f t="shared" si="22"/>
        <v>189935.15080735416</v>
      </c>
      <c r="I138" s="577">
        <f t="shared" si="23"/>
        <v>189935.15080735416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510399.83831672266</v>
      </c>
      <c r="E139" s="522">
        <f t="shared" si="19"/>
        <v>128428.16279069768</v>
      </c>
      <c r="F139" s="523">
        <f t="shared" si="20"/>
        <v>381971.67552602501</v>
      </c>
      <c r="G139" s="523">
        <f t="shared" si="21"/>
        <v>446185.75692137383</v>
      </c>
      <c r="H139" s="526">
        <f t="shared" si="22"/>
        <v>176188.13007084501</v>
      </c>
      <c r="I139" s="577">
        <f t="shared" si="23"/>
        <v>176188.13007084501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381971.67552602501</v>
      </c>
      <c r="E140" s="522">
        <f t="shared" si="19"/>
        <v>128428.16279069768</v>
      </c>
      <c r="F140" s="523">
        <f t="shared" si="20"/>
        <v>253543.51273532733</v>
      </c>
      <c r="G140" s="523">
        <f t="shared" si="21"/>
        <v>317757.59413067618</v>
      </c>
      <c r="H140" s="526">
        <f t="shared" si="22"/>
        <v>162441.10933433587</v>
      </c>
      <c r="I140" s="577">
        <f t="shared" si="23"/>
        <v>162441.10933433587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253543.51273532733</v>
      </c>
      <c r="E141" s="522">
        <f t="shared" si="19"/>
        <v>128428.16279069768</v>
      </c>
      <c r="F141" s="523">
        <f t="shared" si="20"/>
        <v>125115.34994462965</v>
      </c>
      <c r="G141" s="523">
        <f t="shared" si="21"/>
        <v>189329.43133997847</v>
      </c>
      <c r="H141" s="526">
        <f t="shared" si="22"/>
        <v>148694.08859782672</v>
      </c>
      <c r="I141" s="577">
        <f t="shared" si="23"/>
        <v>148694.08859782672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125115.34994462965</v>
      </c>
      <c r="E142" s="522">
        <f t="shared" si="19"/>
        <v>125115.34994462965</v>
      </c>
      <c r="F142" s="523">
        <f t="shared" si="20"/>
        <v>0</v>
      </c>
      <c r="G142" s="523">
        <f t="shared" si="21"/>
        <v>62557.674972314824</v>
      </c>
      <c r="H142" s="526">
        <f t="shared" si="22"/>
        <v>131811.55766406687</v>
      </c>
      <c r="I142" s="577">
        <f t="shared" si="23"/>
        <v>131811.55766406687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5522411.0000000019</v>
      </c>
      <c r="F155" s="375"/>
      <c r="G155" s="375"/>
      <c r="H155" s="375">
        <f>SUM(H99:H154)</f>
        <v>18734058.862835046</v>
      </c>
      <c r="I155" s="375">
        <f>SUM(I99:I154)</f>
        <v>18734058.862835046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view="pageBreakPreview" zoomScale="82" zoomScaleNormal="100" zoomScaleSheetLayoutView="82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1377704.2780579135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1377704.2780579135</v>
      </c>
      <c r="O6" s="269"/>
      <c r="P6" s="269"/>
    </row>
    <row r="7" spans="1:16" ht="13.5" thickBot="1">
      <c r="C7" s="467" t="s">
        <v>48</v>
      </c>
      <c r="D7" s="624" t="s">
        <v>340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467</v>
      </c>
      <c r="E9" s="637" t="s">
        <v>505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12017567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286132.54761904763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1541696.2829501289</v>
      </c>
      <c r="H20" s="639">
        <v>1541696.2829501289</v>
      </c>
      <c r="I20" s="511">
        <f t="shared" si="3"/>
        <v>0</v>
      </c>
      <c r="J20" s="511"/>
      <c r="K20" s="518">
        <f t="shared" si="0"/>
        <v>1541696.2829501289</v>
      </c>
      <c r="L20" s="519">
        <f t="shared" si="1"/>
        <v>0</v>
      </c>
      <c r="M20" s="518">
        <f t="shared" si="2"/>
        <v>1541696.2829501289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279478.30232558138</v>
      </c>
      <c r="F21" s="631">
        <v>10733582.647962077</v>
      </c>
      <c r="G21" s="630">
        <v>1361979.1659013417</v>
      </c>
      <c r="H21" s="639">
        <v>1361979.1659013417</v>
      </c>
      <c r="I21" s="511">
        <f t="shared" si="3"/>
        <v>0</v>
      </c>
      <c r="J21" s="511"/>
      <c r="K21" s="518">
        <f t="shared" si="0"/>
        <v>1361979.1659013417</v>
      </c>
      <c r="L21" s="519">
        <f t="shared" si="1"/>
        <v>0</v>
      </c>
      <c r="M21" s="518">
        <f t="shared" si="2"/>
        <v>1361979.1659013417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1636927.3561197249</v>
      </c>
      <c r="H22" s="639">
        <v>1636927.3561197249</v>
      </c>
      <c r="I22" s="511">
        <f t="shared" si="3"/>
        <v>0</v>
      </c>
      <c r="J22" s="511"/>
      <c r="K22" s="518">
        <f t="shared" si="0"/>
        <v>1636927.3561197249</v>
      </c>
      <c r="L22" s="519">
        <f t="shared" si="1"/>
        <v>0</v>
      </c>
      <c r="M22" s="518">
        <f t="shared" si="2"/>
        <v>1636927.3561197249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523">
        <f>IF(F22+SUM(E$17:E22)=D$10,F22,D$10-SUM(E$17:E22))</f>
        <v>10440471.257718176</v>
      </c>
      <c r="E23" s="522">
        <f t="shared" ref="E23:E72" si="7">IF(+$I$14&lt;F22,$I$14,D23)</f>
        <v>286132.54761904763</v>
      </c>
      <c r="F23" s="523">
        <f t="shared" ref="F23:F72" si="8">+D23-E23</f>
        <v>10154338.710099127</v>
      </c>
      <c r="G23" s="524">
        <f t="shared" ref="G23:G50" si="9">+I$12*((D23+F23)/2)+E23</f>
        <v>1377704.2780579135</v>
      </c>
      <c r="H23" s="491">
        <f t="shared" ref="H23:H50" si="10">+I$13*((D23+F23)/2)+E23</f>
        <v>1377704.2780579135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10154338.710099127</v>
      </c>
      <c r="E24" s="522">
        <f t="shared" si="7"/>
        <v>286132.54761904763</v>
      </c>
      <c r="F24" s="523">
        <f t="shared" si="8"/>
        <v>9868206.1624800786</v>
      </c>
      <c r="G24" s="524">
        <f t="shared" si="9"/>
        <v>1347372.9275256698</v>
      </c>
      <c r="H24" s="491">
        <f t="shared" si="10"/>
        <v>1347372.9275256698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9868206.1624800786</v>
      </c>
      <c r="E25" s="522">
        <f t="shared" si="7"/>
        <v>286132.54761904763</v>
      </c>
      <c r="F25" s="523">
        <f t="shared" si="8"/>
        <v>9582073.6148610301</v>
      </c>
      <c r="G25" s="524">
        <f t="shared" si="9"/>
        <v>1317041.5769934263</v>
      </c>
      <c r="H25" s="491">
        <f t="shared" si="10"/>
        <v>1317041.5769934263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9582073.6148610301</v>
      </c>
      <c r="E26" s="522">
        <f t="shared" si="7"/>
        <v>286132.54761904763</v>
      </c>
      <c r="F26" s="523">
        <f t="shared" si="8"/>
        <v>9295941.0672419816</v>
      </c>
      <c r="G26" s="524">
        <f t="shared" si="9"/>
        <v>1286710.2264611826</v>
      </c>
      <c r="H26" s="491">
        <f t="shared" si="10"/>
        <v>1286710.2264611826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9295941.0672419816</v>
      </c>
      <c r="E27" s="522">
        <f t="shared" si="7"/>
        <v>286132.54761904763</v>
      </c>
      <c r="F27" s="523">
        <f t="shared" si="8"/>
        <v>9009808.5196229331</v>
      </c>
      <c r="G27" s="524">
        <f t="shared" si="9"/>
        <v>1256378.8759289389</v>
      </c>
      <c r="H27" s="491">
        <f t="shared" si="10"/>
        <v>1256378.8759289389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9009808.5196229331</v>
      </c>
      <c r="E28" s="522">
        <f t="shared" si="7"/>
        <v>286132.54761904763</v>
      </c>
      <c r="F28" s="523">
        <f t="shared" si="8"/>
        <v>8723675.9720038846</v>
      </c>
      <c r="G28" s="524">
        <f t="shared" si="9"/>
        <v>1226047.5253966954</v>
      </c>
      <c r="H28" s="491">
        <f t="shared" si="10"/>
        <v>1226047.5253966954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8723675.9720038846</v>
      </c>
      <c r="E29" s="522">
        <f t="shared" si="7"/>
        <v>286132.54761904763</v>
      </c>
      <c r="F29" s="523">
        <f t="shared" si="8"/>
        <v>8437543.4243848361</v>
      </c>
      <c r="G29" s="524">
        <f t="shared" si="9"/>
        <v>1195716.1748644516</v>
      </c>
      <c r="H29" s="491">
        <f t="shared" si="10"/>
        <v>1195716.1748644516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8437543.4243848361</v>
      </c>
      <c r="E30" s="522">
        <f t="shared" si="7"/>
        <v>286132.54761904763</v>
      </c>
      <c r="F30" s="523">
        <f t="shared" si="8"/>
        <v>8151410.8767657885</v>
      </c>
      <c r="G30" s="524">
        <f t="shared" si="9"/>
        <v>1165384.8243322079</v>
      </c>
      <c r="H30" s="491">
        <f t="shared" si="10"/>
        <v>1165384.8243322079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8151410.8767657885</v>
      </c>
      <c r="E31" s="522">
        <f t="shared" si="7"/>
        <v>286132.54761904763</v>
      </c>
      <c r="F31" s="523">
        <f t="shared" si="8"/>
        <v>7865278.329146741</v>
      </c>
      <c r="G31" s="524">
        <f t="shared" si="9"/>
        <v>1135053.4737999646</v>
      </c>
      <c r="H31" s="491">
        <f t="shared" si="10"/>
        <v>1135053.4737999646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7865278.329146741</v>
      </c>
      <c r="E32" s="522">
        <f t="shared" si="7"/>
        <v>286132.54761904763</v>
      </c>
      <c r="F32" s="523">
        <f t="shared" si="8"/>
        <v>7579145.7815276934</v>
      </c>
      <c r="G32" s="524">
        <f t="shared" si="9"/>
        <v>1104722.1232677209</v>
      </c>
      <c r="H32" s="491">
        <f t="shared" si="10"/>
        <v>1104722.1232677209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7579145.7815276934</v>
      </c>
      <c r="E33" s="522">
        <f t="shared" si="7"/>
        <v>286132.54761904763</v>
      </c>
      <c r="F33" s="523">
        <f t="shared" si="8"/>
        <v>7293013.2339086458</v>
      </c>
      <c r="G33" s="524">
        <f t="shared" si="9"/>
        <v>1074390.7727354774</v>
      </c>
      <c r="H33" s="491">
        <f t="shared" si="10"/>
        <v>1074390.7727354774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7293013.2339086458</v>
      </c>
      <c r="E34" s="522">
        <f t="shared" si="7"/>
        <v>286132.54761904763</v>
      </c>
      <c r="F34" s="523">
        <f t="shared" si="8"/>
        <v>7006880.6862895982</v>
      </c>
      <c r="G34" s="524">
        <f t="shared" si="9"/>
        <v>1044059.4222032339</v>
      </c>
      <c r="H34" s="491">
        <f t="shared" si="10"/>
        <v>1044059.4222032339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7006880.6862895982</v>
      </c>
      <c r="E35" s="522">
        <f t="shared" si="7"/>
        <v>286132.54761904763</v>
      </c>
      <c r="F35" s="523">
        <f t="shared" si="8"/>
        <v>6720748.1386705507</v>
      </c>
      <c r="G35" s="524">
        <f t="shared" si="9"/>
        <v>1013728.0716709904</v>
      </c>
      <c r="H35" s="491">
        <f t="shared" si="10"/>
        <v>1013728.0716709904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6720748.1386705507</v>
      </c>
      <c r="E36" s="522">
        <f t="shared" si="7"/>
        <v>286132.54761904763</v>
      </c>
      <c r="F36" s="523">
        <f t="shared" si="8"/>
        <v>6434615.5910515031</v>
      </c>
      <c r="G36" s="524">
        <f t="shared" si="9"/>
        <v>983396.72113874671</v>
      </c>
      <c r="H36" s="491">
        <f t="shared" si="10"/>
        <v>983396.72113874671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6434615.5910515031</v>
      </c>
      <c r="E37" s="522">
        <f t="shared" si="7"/>
        <v>286132.54761904763</v>
      </c>
      <c r="F37" s="523">
        <f t="shared" si="8"/>
        <v>6148483.0434324555</v>
      </c>
      <c r="G37" s="524">
        <f t="shared" si="9"/>
        <v>953065.37060650345</v>
      </c>
      <c r="H37" s="491">
        <f t="shared" si="10"/>
        <v>953065.37060650345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6148483.0434324555</v>
      </c>
      <c r="E38" s="522">
        <f t="shared" si="7"/>
        <v>286132.54761904763</v>
      </c>
      <c r="F38" s="523">
        <f t="shared" si="8"/>
        <v>5862350.4958134079</v>
      </c>
      <c r="G38" s="524">
        <f t="shared" si="9"/>
        <v>922734.02007425972</v>
      </c>
      <c r="H38" s="491">
        <f t="shared" si="10"/>
        <v>922734.02007425972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5862350.4958134079</v>
      </c>
      <c r="E39" s="522">
        <f t="shared" si="7"/>
        <v>286132.54761904763</v>
      </c>
      <c r="F39" s="523">
        <f t="shared" si="8"/>
        <v>5576217.9481943604</v>
      </c>
      <c r="G39" s="524">
        <f t="shared" si="9"/>
        <v>892402.66954201623</v>
      </c>
      <c r="H39" s="491">
        <f t="shared" si="10"/>
        <v>892402.66954201623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5576217.9481943604</v>
      </c>
      <c r="E40" s="522">
        <f t="shared" si="7"/>
        <v>286132.54761904763</v>
      </c>
      <c r="F40" s="523">
        <f t="shared" si="8"/>
        <v>5290085.4005753128</v>
      </c>
      <c r="G40" s="524">
        <f t="shared" si="9"/>
        <v>862071.31900977273</v>
      </c>
      <c r="H40" s="491">
        <f t="shared" si="10"/>
        <v>862071.31900977273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5290085.4005753128</v>
      </c>
      <c r="E41" s="522">
        <f t="shared" si="7"/>
        <v>286132.54761904763</v>
      </c>
      <c r="F41" s="523">
        <f t="shared" si="8"/>
        <v>5003952.8529562652</v>
      </c>
      <c r="G41" s="524">
        <f t="shared" si="9"/>
        <v>831739.96847752924</v>
      </c>
      <c r="H41" s="491">
        <f t="shared" si="10"/>
        <v>831739.96847752924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5003952.8529562652</v>
      </c>
      <c r="E42" s="522">
        <f t="shared" si="7"/>
        <v>286132.54761904763</v>
      </c>
      <c r="F42" s="523">
        <f t="shared" si="8"/>
        <v>4717820.3053372176</v>
      </c>
      <c r="G42" s="524">
        <f t="shared" si="9"/>
        <v>801408.61794528551</v>
      </c>
      <c r="H42" s="491">
        <f t="shared" si="10"/>
        <v>801408.61794528551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4717820.3053372176</v>
      </c>
      <c r="E43" s="522">
        <f t="shared" si="7"/>
        <v>286132.54761904763</v>
      </c>
      <c r="F43" s="523">
        <f t="shared" si="8"/>
        <v>4431687.7577181701</v>
      </c>
      <c r="G43" s="524">
        <f t="shared" si="9"/>
        <v>771077.26741304214</v>
      </c>
      <c r="H43" s="491">
        <f t="shared" si="10"/>
        <v>771077.26741304214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4431687.7577181701</v>
      </c>
      <c r="E44" s="522">
        <f t="shared" si="7"/>
        <v>286132.54761904763</v>
      </c>
      <c r="F44" s="523">
        <f t="shared" si="8"/>
        <v>4145555.2100991225</v>
      </c>
      <c r="G44" s="524">
        <f t="shared" si="9"/>
        <v>740745.91688079853</v>
      </c>
      <c r="H44" s="491">
        <f t="shared" si="10"/>
        <v>740745.91688079853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4145555.2100991225</v>
      </c>
      <c r="E45" s="522">
        <f t="shared" si="7"/>
        <v>286132.54761904763</v>
      </c>
      <c r="F45" s="523">
        <f t="shared" si="8"/>
        <v>3859422.6624800749</v>
      </c>
      <c r="G45" s="524">
        <f t="shared" si="9"/>
        <v>710414.56634855503</v>
      </c>
      <c r="H45" s="491">
        <f t="shared" si="10"/>
        <v>710414.56634855503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3859422.6624800749</v>
      </c>
      <c r="E46" s="522">
        <f t="shared" si="7"/>
        <v>286132.54761904763</v>
      </c>
      <c r="F46" s="523">
        <f t="shared" si="8"/>
        <v>3573290.1148610273</v>
      </c>
      <c r="G46" s="524">
        <f t="shared" si="9"/>
        <v>680083.21581631142</v>
      </c>
      <c r="H46" s="491">
        <f t="shared" si="10"/>
        <v>680083.21581631142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3573290.1148610273</v>
      </c>
      <c r="E47" s="522">
        <f t="shared" si="7"/>
        <v>286132.54761904763</v>
      </c>
      <c r="F47" s="523">
        <f t="shared" si="8"/>
        <v>3287157.5672419798</v>
      </c>
      <c r="G47" s="524">
        <f t="shared" si="9"/>
        <v>649751.86528406793</v>
      </c>
      <c r="H47" s="491">
        <f t="shared" si="10"/>
        <v>649751.86528406793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3287157.5672419798</v>
      </c>
      <c r="E48" s="522">
        <f t="shared" si="7"/>
        <v>286132.54761904763</v>
      </c>
      <c r="F48" s="523">
        <f t="shared" si="8"/>
        <v>3001025.0196229322</v>
      </c>
      <c r="G48" s="524">
        <f t="shared" si="9"/>
        <v>619420.51475182432</v>
      </c>
      <c r="H48" s="491">
        <f t="shared" si="10"/>
        <v>619420.51475182432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3001025.0196229322</v>
      </c>
      <c r="E49" s="522">
        <f t="shared" si="7"/>
        <v>286132.54761904763</v>
      </c>
      <c r="F49" s="523">
        <f t="shared" si="8"/>
        <v>2714892.4720038846</v>
      </c>
      <c r="G49" s="524">
        <f t="shared" si="9"/>
        <v>589089.16421958082</v>
      </c>
      <c r="H49" s="491">
        <f t="shared" si="10"/>
        <v>589089.16421958082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2714892.4720038846</v>
      </c>
      <c r="E50" s="522">
        <f t="shared" si="7"/>
        <v>286132.54761904763</v>
      </c>
      <c r="F50" s="523">
        <f t="shared" si="8"/>
        <v>2428759.924384837</v>
      </c>
      <c r="G50" s="524">
        <f t="shared" si="9"/>
        <v>558757.81368733733</v>
      </c>
      <c r="H50" s="491">
        <f t="shared" si="10"/>
        <v>558757.81368733733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2428759.924384837</v>
      </c>
      <c r="E51" s="522">
        <f t="shared" si="7"/>
        <v>286132.54761904763</v>
      </c>
      <c r="F51" s="523">
        <f t="shared" si="8"/>
        <v>2142627.3767657895</v>
      </c>
      <c r="G51" s="524">
        <f t="shared" ref="G51:G72" si="12">+I$12*((D51+F51)/2)+E51</f>
        <v>528426.46315509372</v>
      </c>
      <c r="H51" s="491">
        <f t="shared" ref="H51:H72" si="13">+I$13*((D51+F51)/2)+E51</f>
        <v>528426.46315509372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2142627.3767657895</v>
      </c>
      <c r="E52" s="522">
        <f t="shared" si="7"/>
        <v>286132.54761904763</v>
      </c>
      <c r="F52" s="523">
        <f t="shared" si="8"/>
        <v>1856494.8291467419</v>
      </c>
      <c r="G52" s="524">
        <f t="shared" si="12"/>
        <v>498095.11262285023</v>
      </c>
      <c r="H52" s="491">
        <f t="shared" si="13"/>
        <v>498095.11262285023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1856494.8291467419</v>
      </c>
      <c r="E53" s="522">
        <f t="shared" si="7"/>
        <v>286132.54761904763</v>
      </c>
      <c r="F53" s="523">
        <f t="shared" si="8"/>
        <v>1570362.2815276943</v>
      </c>
      <c r="G53" s="524">
        <f t="shared" si="12"/>
        <v>467763.76209060667</v>
      </c>
      <c r="H53" s="491">
        <f t="shared" si="13"/>
        <v>467763.76209060667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1570362.2815276943</v>
      </c>
      <c r="E54" s="522">
        <f t="shared" si="7"/>
        <v>286132.54761904763</v>
      </c>
      <c r="F54" s="523">
        <f t="shared" si="8"/>
        <v>1284229.7339086467</v>
      </c>
      <c r="G54" s="524">
        <f t="shared" si="12"/>
        <v>437432.41155836312</v>
      </c>
      <c r="H54" s="491">
        <f t="shared" si="13"/>
        <v>437432.41155836312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1284229.7339086467</v>
      </c>
      <c r="E55" s="522">
        <f t="shared" si="7"/>
        <v>286132.54761904763</v>
      </c>
      <c r="F55" s="523">
        <f t="shared" si="8"/>
        <v>998097.18628959917</v>
      </c>
      <c r="G55" s="524">
        <f t="shared" si="12"/>
        <v>407101.06102611957</v>
      </c>
      <c r="H55" s="491">
        <f t="shared" si="13"/>
        <v>407101.06102611957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998097.18628959917</v>
      </c>
      <c r="E56" s="522">
        <f t="shared" si="7"/>
        <v>286132.54761904763</v>
      </c>
      <c r="F56" s="523">
        <f t="shared" si="8"/>
        <v>711964.63867055159</v>
      </c>
      <c r="G56" s="524">
        <f t="shared" si="12"/>
        <v>376769.71049387602</v>
      </c>
      <c r="H56" s="491">
        <f t="shared" si="13"/>
        <v>376769.71049387602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711964.63867055159</v>
      </c>
      <c r="E57" s="522">
        <f t="shared" si="7"/>
        <v>286132.54761904763</v>
      </c>
      <c r="F57" s="523">
        <f t="shared" si="8"/>
        <v>425832.09105150396</v>
      </c>
      <c r="G57" s="524">
        <f t="shared" si="12"/>
        <v>346438.35996163252</v>
      </c>
      <c r="H57" s="491">
        <f t="shared" si="13"/>
        <v>346438.35996163252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425832.09105150396</v>
      </c>
      <c r="E58" s="522">
        <f t="shared" si="7"/>
        <v>286132.54761904763</v>
      </c>
      <c r="F58" s="523">
        <f t="shared" si="8"/>
        <v>139699.54343245632</v>
      </c>
      <c r="G58" s="524">
        <f t="shared" si="12"/>
        <v>316107.00942938897</v>
      </c>
      <c r="H58" s="491">
        <f t="shared" si="13"/>
        <v>316107.00942938897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139699.54343245632</v>
      </c>
      <c r="E59" s="522">
        <f t="shared" si="7"/>
        <v>139699.54343245632</v>
      </c>
      <c r="F59" s="523">
        <f t="shared" si="8"/>
        <v>0</v>
      </c>
      <c r="G59" s="524">
        <f t="shared" si="12"/>
        <v>147103.93670456609</v>
      </c>
      <c r="H59" s="491">
        <f t="shared" si="13"/>
        <v>147103.93670456609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7"/>
        <v>0</v>
      </c>
      <c r="F60" s="523">
        <f t="shared" si="8"/>
        <v>0</v>
      </c>
      <c r="G60" s="524">
        <f t="shared" si="12"/>
        <v>0</v>
      </c>
      <c r="H60" s="491">
        <f t="shared" si="13"/>
        <v>0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12017567.000000006</v>
      </c>
      <c r="F73" s="375"/>
      <c r="G73" s="375">
        <f>SUM(G17:G72)</f>
        <v>40409989.836784944</v>
      </c>
      <c r="H73" s="375">
        <f>SUM(H17:H72)</f>
        <v>40409989.836784944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1361979.1659013417</v>
      </c>
      <c r="N87" s="546">
        <f>IF(J92&lt;D11,0,VLOOKUP(J92,C17:O72,11))</f>
        <v>1361979.1659013417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1444437.0239018579</v>
      </c>
      <c r="N88" s="550">
        <f>IF(J92&lt;D11,0,VLOOKUP(J92,C99:P154,7))</f>
        <v>1444437.0239018579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82457.858000516193</v>
      </c>
      <c r="N89" s="555">
        <f>+N88-N87</f>
        <v>82457.858000516193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TP2012164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279478.30232558138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>+H99</f>
        <v>923325.80014683155</v>
      </c>
      <c r="M99" s="513">
        <f t="shared" ref="M99:M130" si="14">IF(L99&lt;&gt;0,+H99-L99,0)</f>
        <v>0</v>
      </c>
      <c r="N99" s="512">
        <f>+I99</f>
        <v>923325.80014683155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>+H100</f>
        <v>1769247.0731001948</v>
      </c>
      <c r="M100" s="514">
        <f>IF(L100&lt;&gt;0,+H100-L100,0)</f>
        <v>0</v>
      </c>
      <c r="N100" s="518">
        <f>+I100</f>
        <v>1769247.0731001948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18">+I101-H101</f>
        <v>0</v>
      </c>
      <c r="K101" s="514"/>
      <c r="L101" s="518">
        <f>+H101</f>
        <v>1677257.5145835318</v>
      </c>
      <c r="M101" s="514">
        <f>IF(L101&lt;&gt;0,+H101-L101,0)</f>
        <v>0</v>
      </c>
      <c r="N101" s="518">
        <f>+I101</f>
        <v>1677257.5145835318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18"/>
        <v>0</v>
      </c>
      <c r="K102" s="514"/>
      <c r="L102" s="518">
        <f>+H102</f>
        <v>1465328.7693981156</v>
      </c>
      <c r="M102" s="514">
        <f>IF(L102&lt;&gt;0,+H102-L102,0)</f>
        <v>0</v>
      </c>
      <c r="N102" s="518">
        <f>+I102</f>
        <v>1465328.7693981156</v>
      </c>
      <c r="O102" s="514">
        <f>IF(N102&lt;&gt;0,+I102-N102,0)</f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2019</v>
      </c>
      <c r="D103" s="374">
        <f>IF(F102+SUM(E$99:E102)=D$92,F102,D$92-SUM(E$99:E102))</f>
        <v>11023079.709579177</v>
      </c>
      <c r="E103" s="522">
        <f t="shared" ref="E103:E154" si="19">IF(+$J$96&lt;F102,$J$96,D103)</f>
        <v>279478.30232558138</v>
      </c>
      <c r="F103" s="523">
        <f t="shared" ref="F103:F154" si="20">+D103-E103</f>
        <v>10743601.407253595</v>
      </c>
      <c r="G103" s="523">
        <f t="shared" ref="G103:G154" si="21">+(F103+D103)/2</f>
        <v>10883340.558416385</v>
      </c>
      <c r="H103" s="526">
        <f t="shared" ref="H103:H154" si="22">+J$94*G103+E103</f>
        <v>1444437.0239018579</v>
      </c>
      <c r="I103" s="577">
        <f t="shared" ref="I103:I154" si="23">+J$95*G103+E103</f>
        <v>1444437.0239018579</v>
      </c>
      <c r="J103" s="514">
        <f t="shared" si="18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10743601.407253595</v>
      </c>
      <c r="E104" s="522">
        <f t="shared" si="19"/>
        <v>279478.30232558138</v>
      </c>
      <c r="F104" s="523">
        <f t="shared" si="20"/>
        <v>10464123.104928013</v>
      </c>
      <c r="G104" s="523">
        <f t="shared" si="21"/>
        <v>10603862.256090805</v>
      </c>
      <c r="H104" s="526">
        <f t="shared" si="22"/>
        <v>1414521.5136742804</v>
      </c>
      <c r="I104" s="577">
        <f t="shared" si="23"/>
        <v>1414521.5136742804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10464123.104928013</v>
      </c>
      <c r="E105" s="522">
        <f t="shared" si="19"/>
        <v>279478.30232558138</v>
      </c>
      <c r="F105" s="523">
        <f t="shared" si="20"/>
        <v>10184644.802602431</v>
      </c>
      <c r="G105" s="523">
        <f t="shared" si="21"/>
        <v>10324383.953765221</v>
      </c>
      <c r="H105" s="526">
        <f t="shared" si="22"/>
        <v>1384606.0034467024</v>
      </c>
      <c r="I105" s="577">
        <f t="shared" si="23"/>
        <v>1384606.0034467024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10184644.802602431</v>
      </c>
      <c r="E106" s="522">
        <f t="shared" si="19"/>
        <v>279478.30232558138</v>
      </c>
      <c r="F106" s="523">
        <f t="shared" si="20"/>
        <v>9905166.5002768487</v>
      </c>
      <c r="G106" s="523">
        <f t="shared" si="21"/>
        <v>10044905.651439641</v>
      </c>
      <c r="H106" s="526">
        <f t="shared" si="22"/>
        <v>1354690.4932191246</v>
      </c>
      <c r="I106" s="577">
        <f t="shared" si="23"/>
        <v>1354690.4932191246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9905166.5002768487</v>
      </c>
      <c r="E107" s="522">
        <f t="shared" si="19"/>
        <v>279478.30232558138</v>
      </c>
      <c r="F107" s="523">
        <f t="shared" si="20"/>
        <v>9625688.1979512665</v>
      </c>
      <c r="G107" s="523">
        <f t="shared" si="21"/>
        <v>9765427.3491140567</v>
      </c>
      <c r="H107" s="526">
        <f t="shared" si="22"/>
        <v>1324774.9829915466</v>
      </c>
      <c r="I107" s="577">
        <f t="shared" si="23"/>
        <v>1324774.9829915466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9625688.1979512665</v>
      </c>
      <c r="E108" s="522">
        <f t="shared" si="19"/>
        <v>279478.30232558138</v>
      </c>
      <c r="F108" s="523">
        <f t="shared" si="20"/>
        <v>9346209.8956256844</v>
      </c>
      <c r="G108" s="523">
        <f t="shared" si="21"/>
        <v>9485949.0467884764</v>
      </c>
      <c r="H108" s="526">
        <f t="shared" si="22"/>
        <v>1294859.4727639689</v>
      </c>
      <c r="I108" s="577">
        <f t="shared" si="23"/>
        <v>1294859.4727639689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9346209.8956256844</v>
      </c>
      <c r="E109" s="522">
        <f t="shared" si="19"/>
        <v>279478.30232558138</v>
      </c>
      <c r="F109" s="523">
        <f t="shared" si="20"/>
        <v>9066731.5933001023</v>
      </c>
      <c r="G109" s="523">
        <f t="shared" si="21"/>
        <v>9206470.7444628924</v>
      </c>
      <c r="H109" s="526">
        <f t="shared" si="22"/>
        <v>1264943.9625363909</v>
      </c>
      <c r="I109" s="577">
        <f t="shared" si="23"/>
        <v>1264943.9625363909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9066731.5933001023</v>
      </c>
      <c r="E110" s="522">
        <f t="shared" si="19"/>
        <v>279478.30232558138</v>
      </c>
      <c r="F110" s="523">
        <f t="shared" si="20"/>
        <v>8787253.2909745201</v>
      </c>
      <c r="G110" s="523">
        <f t="shared" si="21"/>
        <v>8926992.4421373121</v>
      </c>
      <c r="H110" s="526">
        <f t="shared" si="22"/>
        <v>1235028.4523088131</v>
      </c>
      <c r="I110" s="577">
        <f t="shared" si="23"/>
        <v>1235028.4523088131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8787253.2909745201</v>
      </c>
      <c r="E111" s="522">
        <f t="shared" si="19"/>
        <v>279478.30232558138</v>
      </c>
      <c r="F111" s="523">
        <f t="shared" si="20"/>
        <v>8507774.988648938</v>
      </c>
      <c r="G111" s="523">
        <f t="shared" si="21"/>
        <v>8647514.1398117281</v>
      </c>
      <c r="H111" s="526">
        <f t="shared" si="22"/>
        <v>1205112.9420812351</v>
      </c>
      <c r="I111" s="577">
        <f t="shared" si="23"/>
        <v>1205112.9420812351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8507774.988648938</v>
      </c>
      <c r="E112" s="522">
        <f t="shared" si="19"/>
        <v>279478.30232558138</v>
      </c>
      <c r="F112" s="523">
        <f t="shared" si="20"/>
        <v>8228296.6863233568</v>
      </c>
      <c r="G112" s="523">
        <f t="shared" si="21"/>
        <v>8368035.8374861479</v>
      </c>
      <c r="H112" s="526">
        <f t="shared" si="22"/>
        <v>1175197.4318536574</v>
      </c>
      <c r="I112" s="577">
        <f t="shared" si="23"/>
        <v>1175197.4318536574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8228296.6863233568</v>
      </c>
      <c r="E113" s="522">
        <f t="shared" si="19"/>
        <v>279478.30232558138</v>
      </c>
      <c r="F113" s="523">
        <f t="shared" si="20"/>
        <v>7948818.3839977756</v>
      </c>
      <c r="G113" s="523">
        <f t="shared" si="21"/>
        <v>8088557.5351605657</v>
      </c>
      <c r="H113" s="526">
        <f t="shared" si="22"/>
        <v>1145281.9216260796</v>
      </c>
      <c r="I113" s="577">
        <f t="shared" si="23"/>
        <v>1145281.9216260796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7948818.3839977756</v>
      </c>
      <c r="E114" s="522">
        <f t="shared" si="19"/>
        <v>279478.30232558138</v>
      </c>
      <c r="F114" s="523">
        <f t="shared" si="20"/>
        <v>7669340.0816721944</v>
      </c>
      <c r="G114" s="523">
        <f t="shared" si="21"/>
        <v>7809079.2328349855</v>
      </c>
      <c r="H114" s="526">
        <f t="shared" si="22"/>
        <v>1115366.4113985018</v>
      </c>
      <c r="I114" s="577">
        <f t="shared" si="23"/>
        <v>1115366.4113985018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7669340.0816721944</v>
      </c>
      <c r="E115" s="522">
        <f t="shared" si="19"/>
        <v>279478.30232558138</v>
      </c>
      <c r="F115" s="523">
        <f t="shared" si="20"/>
        <v>7389861.7793466132</v>
      </c>
      <c r="G115" s="523">
        <f t="shared" si="21"/>
        <v>7529600.9305094033</v>
      </c>
      <c r="H115" s="526">
        <f t="shared" si="22"/>
        <v>1085450.9011709241</v>
      </c>
      <c r="I115" s="577">
        <f t="shared" si="23"/>
        <v>1085450.9011709241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7389861.7793466132</v>
      </c>
      <c r="E116" s="522">
        <f t="shared" si="19"/>
        <v>279478.30232558138</v>
      </c>
      <c r="F116" s="523">
        <f t="shared" si="20"/>
        <v>7110383.477021032</v>
      </c>
      <c r="G116" s="523">
        <f t="shared" si="21"/>
        <v>7250122.6281838231</v>
      </c>
      <c r="H116" s="526">
        <f t="shared" si="22"/>
        <v>1055535.3909433463</v>
      </c>
      <c r="I116" s="577">
        <f t="shared" si="23"/>
        <v>1055535.3909433463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7110383.477021032</v>
      </c>
      <c r="E117" s="522">
        <f t="shared" si="19"/>
        <v>279478.30232558138</v>
      </c>
      <c r="F117" s="523">
        <f t="shared" si="20"/>
        <v>6830905.1746954508</v>
      </c>
      <c r="G117" s="523">
        <f t="shared" si="21"/>
        <v>6970644.3258582409</v>
      </c>
      <c r="H117" s="526">
        <f t="shared" si="22"/>
        <v>1025619.8807157686</v>
      </c>
      <c r="I117" s="577">
        <f t="shared" si="23"/>
        <v>1025619.8807157686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6830905.1746954508</v>
      </c>
      <c r="E118" s="522">
        <f t="shared" si="19"/>
        <v>279478.30232558138</v>
      </c>
      <c r="F118" s="523">
        <f t="shared" si="20"/>
        <v>6551426.8723698696</v>
      </c>
      <c r="G118" s="523">
        <f t="shared" si="21"/>
        <v>6691166.0235326607</v>
      </c>
      <c r="H118" s="526">
        <f t="shared" si="22"/>
        <v>995704.37048819079</v>
      </c>
      <c r="I118" s="577">
        <f t="shared" si="23"/>
        <v>995704.37048819079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6551426.8723698696</v>
      </c>
      <c r="E119" s="522">
        <f t="shared" si="19"/>
        <v>279478.30232558138</v>
      </c>
      <c r="F119" s="523">
        <f t="shared" si="20"/>
        <v>6271948.5700442884</v>
      </c>
      <c r="G119" s="523">
        <f t="shared" si="21"/>
        <v>6411687.7212070785</v>
      </c>
      <c r="H119" s="526">
        <f t="shared" si="22"/>
        <v>965788.86026061303</v>
      </c>
      <c r="I119" s="577">
        <f t="shared" si="23"/>
        <v>965788.86026061303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6271948.5700442884</v>
      </c>
      <c r="E120" s="522">
        <f t="shared" si="19"/>
        <v>279478.30232558138</v>
      </c>
      <c r="F120" s="523">
        <f t="shared" si="20"/>
        <v>5992470.2677187072</v>
      </c>
      <c r="G120" s="523">
        <f t="shared" si="21"/>
        <v>6132209.4188814983</v>
      </c>
      <c r="H120" s="526">
        <f t="shared" si="22"/>
        <v>935873.35003303527</v>
      </c>
      <c r="I120" s="577">
        <f t="shared" si="23"/>
        <v>935873.35003303527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5992470.2677187072</v>
      </c>
      <c r="E121" s="522">
        <f t="shared" si="19"/>
        <v>279478.30232558138</v>
      </c>
      <c r="F121" s="523">
        <f t="shared" si="20"/>
        <v>5712991.965393126</v>
      </c>
      <c r="G121" s="523">
        <f t="shared" si="21"/>
        <v>5852731.1165559161</v>
      </c>
      <c r="H121" s="526">
        <f t="shared" si="22"/>
        <v>905957.83980545751</v>
      </c>
      <c r="I121" s="577">
        <f t="shared" si="23"/>
        <v>905957.83980545751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5712991.965393126</v>
      </c>
      <c r="E122" s="522">
        <f t="shared" si="19"/>
        <v>279478.30232558138</v>
      </c>
      <c r="F122" s="523">
        <f t="shared" si="20"/>
        <v>5433513.6630675448</v>
      </c>
      <c r="G122" s="523">
        <f t="shared" si="21"/>
        <v>5573252.8142303359</v>
      </c>
      <c r="H122" s="526">
        <f t="shared" si="22"/>
        <v>876042.32957787975</v>
      </c>
      <c r="I122" s="577">
        <f t="shared" si="23"/>
        <v>876042.32957787975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5433513.6630675448</v>
      </c>
      <c r="E123" s="522">
        <f t="shared" si="19"/>
        <v>279478.30232558138</v>
      </c>
      <c r="F123" s="523">
        <f t="shared" si="20"/>
        <v>5154035.3607419636</v>
      </c>
      <c r="G123" s="523">
        <f t="shared" si="21"/>
        <v>5293774.5119047537</v>
      </c>
      <c r="H123" s="526">
        <f t="shared" si="22"/>
        <v>846126.81935030199</v>
      </c>
      <c r="I123" s="577">
        <f t="shared" si="23"/>
        <v>846126.81935030199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5154035.3607419636</v>
      </c>
      <c r="E124" s="522">
        <f t="shared" si="19"/>
        <v>279478.30232558138</v>
      </c>
      <c r="F124" s="523">
        <f t="shared" si="20"/>
        <v>4874557.0584163824</v>
      </c>
      <c r="G124" s="523">
        <f t="shared" si="21"/>
        <v>5014296.2095791735</v>
      </c>
      <c r="H124" s="526">
        <f t="shared" si="22"/>
        <v>816211.30912272423</v>
      </c>
      <c r="I124" s="577">
        <f t="shared" si="23"/>
        <v>816211.30912272423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4874557.0584163824</v>
      </c>
      <c r="E125" s="522">
        <f t="shared" si="19"/>
        <v>279478.30232558138</v>
      </c>
      <c r="F125" s="523">
        <f t="shared" si="20"/>
        <v>4595078.7560908012</v>
      </c>
      <c r="G125" s="523">
        <f t="shared" si="21"/>
        <v>4734817.9072535913</v>
      </c>
      <c r="H125" s="526">
        <f t="shared" si="22"/>
        <v>786295.79889514646</v>
      </c>
      <c r="I125" s="577">
        <f t="shared" si="23"/>
        <v>786295.79889514646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4595078.7560908012</v>
      </c>
      <c r="E126" s="522">
        <f t="shared" si="19"/>
        <v>279478.30232558138</v>
      </c>
      <c r="F126" s="523">
        <f t="shared" si="20"/>
        <v>4315600.45376522</v>
      </c>
      <c r="G126" s="523">
        <f t="shared" si="21"/>
        <v>4455339.6049280111</v>
      </c>
      <c r="H126" s="526">
        <f t="shared" si="22"/>
        <v>756380.28866756882</v>
      </c>
      <c r="I126" s="577">
        <f t="shared" si="23"/>
        <v>756380.28866756882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4315600.45376522</v>
      </c>
      <c r="E127" s="522">
        <f t="shared" si="19"/>
        <v>279478.30232558138</v>
      </c>
      <c r="F127" s="523">
        <f t="shared" si="20"/>
        <v>4036122.1514396388</v>
      </c>
      <c r="G127" s="523">
        <f t="shared" si="21"/>
        <v>4175861.3026024294</v>
      </c>
      <c r="H127" s="526">
        <f t="shared" si="22"/>
        <v>726464.77843999094</v>
      </c>
      <c r="I127" s="577">
        <f t="shared" si="23"/>
        <v>726464.77843999094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4036122.1514396388</v>
      </c>
      <c r="E128" s="522">
        <f t="shared" si="19"/>
        <v>279478.30232558138</v>
      </c>
      <c r="F128" s="523">
        <f t="shared" si="20"/>
        <v>3756643.8491140576</v>
      </c>
      <c r="G128" s="523">
        <f t="shared" si="21"/>
        <v>3896383.0002768482</v>
      </c>
      <c r="H128" s="526">
        <f t="shared" si="22"/>
        <v>696549.26821241318</v>
      </c>
      <c r="I128" s="577">
        <f t="shared" si="23"/>
        <v>696549.26821241318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3756643.8491140576</v>
      </c>
      <c r="E129" s="522">
        <f t="shared" si="19"/>
        <v>279478.30232558138</v>
      </c>
      <c r="F129" s="523">
        <f t="shared" si="20"/>
        <v>3477165.5467884764</v>
      </c>
      <c r="G129" s="523">
        <f t="shared" si="21"/>
        <v>3616904.697951267</v>
      </c>
      <c r="H129" s="526">
        <f t="shared" si="22"/>
        <v>666633.75798483542</v>
      </c>
      <c r="I129" s="577">
        <f t="shared" si="23"/>
        <v>666633.75798483542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3477165.5467884764</v>
      </c>
      <c r="E130" s="522">
        <f t="shared" si="19"/>
        <v>279478.30232558138</v>
      </c>
      <c r="F130" s="523">
        <f t="shared" si="20"/>
        <v>3197687.2444628952</v>
      </c>
      <c r="G130" s="523">
        <f t="shared" si="21"/>
        <v>3337426.3956256858</v>
      </c>
      <c r="H130" s="526">
        <f t="shared" si="22"/>
        <v>636718.24775725766</v>
      </c>
      <c r="I130" s="577">
        <f t="shared" si="23"/>
        <v>636718.24775725766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3197687.2444628952</v>
      </c>
      <c r="E131" s="522">
        <f t="shared" si="19"/>
        <v>279478.30232558138</v>
      </c>
      <c r="F131" s="523">
        <f t="shared" si="20"/>
        <v>2918208.942137314</v>
      </c>
      <c r="G131" s="523">
        <f t="shared" si="21"/>
        <v>3057948.0933001046</v>
      </c>
      <c r="H131" s="526">
        <f t="shared" si="22"/>
        <v>606802.7375296799</v>
      </c>
      <c r="I131" s="577">
        <f t="shared" si="23"/>
        <v>606802.7375296799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2918208.942137314</v>
      </c>
      <c r="E132" s="522">
        <f t="shared" si="19"/>
        <v>279478.30232558138</v>
      </c>
      <c r="F132" s="523">
        <f t="shared" si="20"/>
        <v>2638730.6398117328</v>
      </c>
      <c r="G132" s="523">
        <f t="shared" si="21"/>
        <v>2778469.7909745234</v>
      </c>
      <c r="H132" s="526">
        <f t="shared" si="22"/>
        <v>576887.22730210214</v>
      </c>
      <c r="I132" s="577">
        <f t="shared" si="23"/>
        <v>576887.22730210214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2638730.6398117328</v>
      </c>
      <c r="E133" s="522">
        <f t="shared" si="19"/>
        <v>279478.30232558138</v>
      </c>
      <c r="F133" s="523">
        <f t="shared" si="20"/>
        <v>2359252.3374861516</v>
      </c>
      <c r="G133" s="523">
        <f t="shared" si="21"/>
        <v>2498991.4886489422</v>
      </c>
      <c r="H133" s="526">
        <f t="shared" si="22"/>
        <v>546971.71707452438</v>
      </c>
      <c r="I133" s="577">
        <f t="shared" si="23"/>
        <v>546971.71707452438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2359252.3374861516</v>
      </c>
      <c r="E134" s="522">
        <f t="shared" si="19"/>
        <v>279478.30232558138</v>
      </c>
      <c r="F134" s="523">
        <f t="shared" si="20"/>
        <v>2079774.0351605702</v>
      </c>
      <c r="G134" s="523">
        <f t="shared" si="21"/>
        <v>2219513.186323361</v>
      </c>
      <c r="H134" s="526">
        <f t="shared" si="22"/>
        <v>517056.20684694673</v>
      </c>
      <c r="I134" s="577">
        <f t="shared" si="23"/>
        <v>517056.20684694673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2079774.0351605702</v>
      </c>
      <c r="E135" s="522">
        <f t="shared" si="19"/>
        <v>279478.30232558138</v>
      </c>
      <c r="F135" s="523">
        <f t="shared" si="20"/>
        <v>1800295.7328349887</v>
      </c>
      <c r="G135" s="523">
        <f t="shared" si="21"/>
        <v>1940034.8839977793</v>
      </c>
      <c r="H135" s="526">
        <f t="shared" si="22"/>
        <v>487140.69661936886</v>
      </c>
      <c r="I135" s="577">
        <f t="shared" si="23"/>
        <v>487140.69661936886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1800295.7328349887</v>
      </c>
      <c r="E136" s="522">
        <f t="shared" si="19"/>
        <v>279478.30232558138</v>
      </c>
      <c r="F136" s="523">
        <f t="shared" si="20"/>
        <v>1520817.4305094073</v>
      </c>
      <c r="G136" s="523">
        <f t="shared" si="21"/>
        <v>1660556.5816721981</v>
      </c>
      <c r="H136" s="526">
        <f t="shared" si="22"/>
        <v>457225.1863917911</v>
      </c>
      <c r="I136" s="577">
        <f t="shared" si="23"/>
        <v>457225.1863917911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1520817.4305094073</v>
      </c>
      <c r="E137" s="522">
        <f t="shared" si="19"/>
        <v>279478.30232558138</v>
      </c>
      <c r="F137" s="523">
        <f t="shared" si="20"/>
        <v>1241339.1281838259</v>
      </c>
      <c r="G137" s="523">
        <f t="shared" si="21"/>
        <v>1381078.2793466165</v>
      </c>
      <c r="H137" s="526">
        <f t="shared" si="22"/>
        <v>427309.67616421334</v>
      </c>
      <c r="I137" s="577">
        <f t="shared" si="23"/>
        <v>427309.67616421334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1241339.1281838259</v>
      </c>
      <c r="E138" s="522">
        <f t="shared" si="19"/>
        <v>279478.30232558138</v>
      </c>
      <c r="F138" s="523">
        <f t="shared" si="20"/>
        <v>961860.82585824444</v>
      </c>
      <c r="G138" s="523">
        <f t="shared" si="21"/>
        <v>1101599.9770210353</v>
      </c>
      <c r="H138" s="526">
        <f t="shared" si="22"/>
        <v>397394.16593663557</v>
      </c>
      <c r="I138" s="577">
        <f t="shared" si="23"/>
        <v>397394.16593663557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961860.82585824444</v>
      </c>
      <c r="E139" s="522">
        <f t="shared" si="19"/>
        <v>279478.30232558138</v>
      </c>
      <c r="F139" s="523">
        <f t="shared" si="20"/>
        <v>682382.52353266301</v>
      </c>
      <c r="G139" s="523">
        <f t="shared" si="21"/>
        <v>822121.67469545372</v>
      </c>
      <c r="H139" s="526">
        <f t="shared" si="22"/>
        <v>367478.65570905776</v>
      </c>
      <c r="I139" s="577">
        <f t="shared" si="23"/>
        <v>367478.65570905776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682382.52353266301</v>
      </c>
      <c r="E140" s="522">
        <f t="shared" si="19"/>
        <v>279478.30232558138</v>
      </c>
      <c r="F140" s="523">
        <f t="shared" si="20"/>
        <v>402904.22120708163</v>
      </c>
      <c r="G140" s="523">
        <f t="shared" si="21"/>
        <v>542643.37236987229</v>
      </c>
      <c r="H140" s="526">
        <f t="shared" si="22"/>
        <v>337563.14548147999</v>
      </c>
      <c r="I140" s="577">
        <f t="shared" si="23"/>
        <v>337563.14548147999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402904.22120708163</v>
      </c>
      <c r="E141" s="522">
        <f t="shared" si="19"/>
        <v>279478.30232558138</v>
      </c>
      <c r="F141" s="523">
        <f t="shared" si="20"/>
        <v>123425.91888150026</v>
      </c>
      <c r="G141" s="523">
        <f t="shared" si="21"/>
        <v>263165.07004429097</v>
      </c>
      <c r="H141" s="526">
        <f t="shared" si="22"/>
        <v>307647.63525390223</v>
      </c>
      <c r="I141" s="577">
        <f t="shared" si="23"/>
        <v>307647.63525390223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123425.91888150026</v>
      </c>
      <c r="E142" s="522">
        <f t="shared" si="19"/>
        <v>123425.91888150026</v>
      </c>
      <c r="F142" s="523">
        <f t="shared" si="20"/>
        <v>0</v>
      </c>
      <c r="G142" s="523">
        <f t="shared" si="21"/>
        <v>61712.959440750128</v>
      </c>
      <c r="H142" s="526">
        <f t="shared" si="22"/>
        <v>130031.70778876623</v>
      </c>
      <c r="I142" s="577">
        <f t="shared" si="23"/>
        <v>130031.70778876623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12017567</v>
      </c>
      <c r="F155" s="375"/>
      <c r="G155" s="375"/>
      <c r="H155" s="375">
        <f>SUM(H99:H154)</f>
        <v>40130841.718554728</v>
      </c>
      <c r="I155" s="375">
        <f>SUM(I99:I154)</f>
        <v>40130841.718554728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view="pageBreakPreview" zoomScale="82" zoomScaleNormal="100" zoomScaleSheetLayoutView="82" workbookViewId="0">
      <selection activeCell="B12" sqref="B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663982.51182654442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663982.51182654442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5738013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136619.35714285713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742625.89615284489</v>
      </c>
      <c r="H20" s="639">
        <v>742625.89615284489</v>
      </c>
      <c r="I20" s="511">
        <f t="shared" si="3"/>
        <v>0</v>
      </c>
      <c r="J20" s="511"/>
      <c r="K20" s="518">
        <f t="shared" si="0"/>
        <v>742625.89615284489</v>
      </c>
      <c r="L20" s="519">
        <f t="shared" si="1"/>
        <v>0</v>
      </c>
      <c r="M20" s="518">
        <f t="shared" si="2"/>
        <v>742625.89615284489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133442.16279069768</v>
      </c>
      <c r="F21" s="631">
        <v>5183172.0029126033</v>
      </c>
      <c r="G21" s="630">
        <v>656098.79913720628</v>
      </c>
      <c r="H21" s="639">
        <v>656098.79913720628</v>
      </c>
      <c r="I21" s="511">
        <f t="shared" si="3"/>
        <v>0</v>
      </c>
      <c r="J21" s="511"/>
      <c r="K21" s="518">
        <f t="shared" si="0"/>
        <v>656098.79913720628</v>
      </c>
      <c r="L21" s="519">
        <f t="shared" si="1"/>
        <v>0</v>
      </c>
      <c r="M21" s="518">
        <f t="shared" si="2"/>
        <v>656098.79913720628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788981.30167073302</v>
      </c>
      <c r="H22" s="639">
        <v>788981.30167073302</v>
      </c>
      <c r="I22" s="511">
        <f t="shared" si="3"/>
        <v>0</v>
      </c>
      <c r="J22" s="511"/>
      <c r="K22" s="518">
        <f t="shared" si="0"/>
        <v>788981.30167073302</v>
      </c>
      <c r="L22" s="519">
        <f t="shared" si="1"/>
        <v>0</v>
      </c>
      <c r="M22" s="518">
        <f t="shared" si="2"/>
        <v>788981.30167073302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523">
        <f>IF(F22+SUM(E$17:E22)=D$10,F22,D$10-SUM(E$17:E22))</f>
        <v>5043220.4663272379</v>
      </c>
      <c r="E23" s="522">
        <f t="shared" ref="E23:E72" si="7">IF(+$I$14&lt;F22,$I$14,D23)</f>
        <v>136619.35714285713</v>
      </c>
      <c r="F23" s="523">
        <f t="shared" ref="F23:F72" si="8">+D23-E23</f>
        <v>4906601.1091843806</v>
      </c>
      <c r="G23" s="524">
        <f t="shared" ref="G23:G50" si="9">+I$12*((D23+F23)/2)+E23</f>
        <v>663982.51182654442</v>
      </c>
      <c r="H23" s="491">
        <f t="shared" ref="H23:H50" si="10">+I$13*((D23+F23)/2)+E23</f>
        <v>663982.51182654442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4906601.1091843806</v>
      </c>
      <c r="E24" s="522">
        <f t="shared" si="7"/>
        <v>136619.35714285713</v>
      </c>
      <c r="F24" s="523">
        <f t="shared" si="8"/>
        <v>4769981.7520415233</v>
      </c>
      <c r="G24" s="524">
        <f t="shared" si="9"/>
        <v>649500.23902860028</v>
      </c>
      <c r="H24" s="491">
        <f t="shared" si="10"/>
        <v>649500.23902860028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4769981.7520415233</v>
      </c>
      <c r="E25" s="522">
        <f t="shared" si="7"/>
        <v>136619.35714285713</v>
      </c>
      <c r="F25" s="523">
        <f t="shared" si="8"/>
        <v>4633362.3948986661</v>
      </c>
      <c r="G25" s="524">
        <f t="shared" si="9"/>
        <v>635017.96623065625</v>
      </c>
      <c r="H25" s="491">
        <f t="shared" si="10"/>
        <v>635017.96623065625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4633362.3948986661</v>
      </c>
      <c r="E26" s="522">
        <f t="shared" si="7"/>
        <v>136619.35714285713</v>
      </c>
      <c r="F26" s="523">
        <f t="shared" si="8"/>
        <v>4496743.0377558088</v>
      </c>
      <c r="G26" s="524">
        <f t="shared" si="9"/>
        <v>620535.693432712</v>
      </c>
      <c r="H26" s="491">
        <f t="shared" si="10"/>
        <v>620535.693432712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4496743.0377558088</v>
      </c>
      <c r="E27" s="522">
        <f t="shared" si="7"/>
        <v>136619.35714285713</v>
      </c>
      <c r="F27" s="523">
        <f t="shared" si="8"/>
        <v>4360123.6806129515</v>
      </c>
      <c r="G27" s="524">
        <f t="shared" si="9"/>
        <v>606053.42063476809</v>
      </c>
      <c r="H27" s="491">
        <f t="shared" si="10"/>
        <v>606053.42063476809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4360123.6806129515</v>
      </c>
      <c r="E28" s="522">
        <f t="shared" si="7"/>
        <v>136619.35714285713</v>
      </c>
      <c r="F28" s="523">
        <f t="shared" si="8"/>
        <v>4223504.3234700942</v>
      </c>
      <c r="G28" s="524">
        <f t="shared" si="9"/>
        <v>591571.14783682383</v>
      </c>
      <c r="H28" s="491">
        <f t="shared" si="10"/>
        <v>591571.14783682383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4223504.3234700942</v>
      </c>
      <c r="E29" s="522">
        <f t="shared" si="7"/>
        <v>136619.35714285713</v>
      </c>
      <c r="F29" s="523">
        <f t="shared" si="8"/>
        <v>4086884.966327237</v>
      </c>
      <c r="G29" s="524">
        <f t="shared" si="9"/>
        <v>577088.87503887981</v>
      </c>
      <c r="H29" s="491">
        <f t="shared" si="10"/>
        <v>577088.87503887981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4086884.966327237</v>
      </c>
      <c r="E30" s="522">
        <f t="shared" si="7"/>
        <v>136619.35714285713</v>
      </c>
      <c r="F30" s="523">
        <f t="shared" si="8"/>
        <v>3950265.6091843797</v>
      </c>
      <c r="G30" s="524">
        <f t="shared" si="9"/>
        <v>562606.60224093578</v>
      </c>
      <c r="H30" s="491">
        <f t="shared" si="10"/>
        <v>562606.60224093578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3950265.6091843797</v>
      </c>
      <c r="E31" s="522">
        <f t="shared" si="7"/>
        <v>136619.35714285713</v>
      </c>
      <c r="F31" s="523">
        <f t="shared" si="8"/>
        <v>3813646.2520415224</v>
      </c>
      <c r="G31" s="524">
        <f t="shared" si="9"/>
        <v>548124.32944299164</v>
      </c>
      <c r="H31" s="491">
        <f t="shared" si="10"/>
        <v>548124.32944299164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3813646.2520415224</v>
      </c>
      <c r="E32" s="522">
        <f t="shared" si="7"/>
        <v>136619.35714285713</v>
      </c>
      <c r="F32" s="523">
        <f t="shared" si="8"/>
        <v>3677026.8948986651</v>
      </c>
      <c r="G32" s="524">
        <f t="shared" si="9"/>
        <v>533642.05664504762</v>
      </c>
      <c r="H32" s="491">
        <f t="shared" si="10"/>
        <v>533642.05664504762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3677026.8948986651</v>
      </c>
      <c r="E33" s="522">
        <f t="shared" si="7"/>
        <v>136619.35714285713</v>
      </c>
      <c r="F33" s="523">
        <f t="shared" si="8"/>
        <v>3540407.5377558079</v>
      </c>
      <c r="G33" s="524">
        <f t="shared" si="9"/>
        <v>519159.78384710348</v>
      </c>
      <c r="H33" s="491">
        <f t="shared" si="10"/>
        <v>519159.78384710348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3540407.5377558079</v>
      </c>
      <c r="E34" s="522">
        <f t="shared" si="7"/>
        <v>136619.35714285713</v>
      </c>
      <c r="F34" s="523">
        <f t="shared" si="8"/>
        <v>3403788.1806129506</v>
      </c>
      <c r="G34" s="524">
        <f t="shared" si="9"/>
        <v>504677.51104915945</v>
      </c>
      <c r="H34" s="491">
        <f t="shared" si="10"/>
        <v>504677.51104915945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3403788.1806129506</v>
      </c>
      <c r="E35" s="522">
        <f t="shared" si="7"/>
        <v>136619.35714285713</v>
      </c>
      <c r="F35" s="523">
        <f t="shared" si="8"/>
        <v>3267168.8234700933</v>
      </c>
      <c r="G35" s="524">
        <f t="shared" si="9"/>
        <v>490195.23825121531</v>
      </c>
      <c r="H35" s="491">
        <f t="shared" si="10"/>
        <v>490195.23825121531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3267168.8234700933</v>
      </c>
      <c r="E36" s="522">
        <f t="shared" si="7"/>
        <v>136619.35714285713</v>
      </c>
      <c r="F36" s="523">
        <f t="shared" si="8"/>
        <v>3130549.466327236</v>
      </c>
      <c r="G36" s="524">
        <f t="shared" si="9"/>
        <v>475712.96545327117</v>
      </c>
      <c r="H36" s="491">
        <f t="shared" si="10"/>
        <v>475712.96545327117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3130549.466327236</v>
      </c>
      <c r="E37" s="522">
        <f t="shared" si="7"/>
        <v>136619.35714285713</v>
      </c>
      <c r="F37" s="523">
        <f t="shared" si="8"/>
        <v>2993930.1091843788</v>
      </c>
      <c r="G37" s="524">
        <f t="shared" si="9"/>
        <v>461230.69265532715</v>
      </c>
      <c r="H37" s="491">
        <f t="shared" si="10"/>
        <v>461230.69265532715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2993930.1091843788</v>
      </c>
      <c r="E38" s="522">
        <f t="shared" si="7"/>
        <v>136619.35714285713</v>
      </c>
      <c r="F38" s="523">
        <f t="shared" si="8"/>
        <v>2857310.7520415215</v>
      </c>
      <c r="G38" s="524">
        <f t="shared" si="9"/>
        <v>446748.41985738301</v>
      </c>
      <c r="H38" s="491">
        <f t="shared" si="10"/>
        <v>446748.41985738301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2857310.7520415215</v>
      </c>
      <c r="E39" s="522">
        <f t="shared" si="7"/>
        <v>136619.35714285713</v>
      </c>
      <c r="F39" s="523">
        <f t="shared" si="8"/>
        <v>2720691.3948986642</v>
      </c>
      <c r="G39" s="524">
        <f t="shared" si="9"/>
        <v>432266.14705943898</v>
      </c>
      <c r="H39" s="491">
        <f t="shared" si="10"/>
        <v>432266.14705943898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2720691.3948986642</v>
      </c>
      <c r="E40" s="522">
        <f t="shared" si="7"/>
        <v>136619.35714285713</v>
      </c>
      <c r="F40" s="523">
        <f t="shared" si="8"/>
        <v>2584072.0377558069</v>
      </c>
      <c r="G40" s="524">
        <f t="shared" si="9"/>
        <v>417783.87426149484</v>
      </c>
      <c r="H40" s="491">
        <f t="shared" si="10"/>
        <v>417783.87426149484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2584072.0377558069</v>
      </c>
      <c r="E41" s="522">
        <f t="shared" si="7"/>
        <v>136619.35714285713</v>
      </c>
      <c r="F41" s="523">
        <f t="shared" si="8"/>
        <v>2447452.6806129497</v>
      </c>
      <c r="G41" s="524">
        <f t="shared" si="9"/>
        <v>403301.60146355082</v>
      </c>
      <c r="H41" s="491">
        <f t="shared" si="10"/>
        <v>403301.60146355082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2447452.6806129497</v>
      </c>
      <c r="E42" s="522">
        <f t="shared" si="7"/>
        <v>136619.35714285713</v>
      </c>
      <c r="F42" s="523">
        <f t="shared" si="8"/>
        <v>2310833.3234700924</v>
      </c>
      <c r="G42" s="524">
        <f t="shared" si="9"/>
        <v>388819.32866560668</v>
      </c>
      <c r="H42" s="491">
        <f t="shared" si="10"/>
        <v>388819.32866560668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2310833.3234700924</v>
      </c>
      <c r="E43" s="522">
        <f t="shared" si="7"/>
        <v>136619.35714285713</v>
      </c>
      <c r="F43" s="523">
        <f t="shared" si="8"/>
        <v>2174213.9663272351</v>
      </c>
      <c r="G43" s="524">
        <f t="shared" si="9"/>
        <v>374337.0558676626</v>
      </c>
      <c r="H43" s="491">
        <f t="shared" si="10"/>
        <v>374337.0558676626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2174213.9663272351</v>
      </c>
      <c r="E44" s="522">
        <f t="shared" si="7"/>
        <v>136619.35714285713</v>
      </c>
      <c r="F44" s="523">
        <f t="shared" si="8"/>
        <v>2037594.6091843781</v>
      </c>
      <c r="G44" s="524">
        <f t="shared" si="9"/>
        <v>359854.78306971851</v>
      </c>
      <c r="H44" s="491">
        <f t="shared" si="10"/>
        <v>359854.78306971851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2037594.6091843781</v>
      </c>
      <c r="E45" s="522">
        <f t="shared" si="7"/>
        <v>136619.35714285713</v>
      </c>
      <c r="F45" s="523">
        <f t="shared" si="8"/>
        <v>1900975.252041521</v>
      </c>
      <c r="G45" s="524">
        <f t="shared" si="9"/>
        <v>345372.51027177449</v>
      </c>
      <c r="H45" s="491">
        <f t="shared" si="10"/>
        <v>345372.51027177449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1900975.252041521</v>
      </c>
      <c r="E46" s="522">
        <f t="shared" si="7"/>
        <v>136619.35714285713</v>
      </c>
      <c r="F46" s="523">
        <f t="shared" si="8"/>
        <v>1764355.894898664</v>
      </c>
      <c r="G46" s="524">
        <f t="shared" si="9"/>
        <v>330890.23747383035</v>
      </c>
      <c r="H46" s="491">
        <f t="shared" si="10"/>
        <v>330890.23747383035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1764355.894898664</v>
      </c>
      <c r="E47" s="522">
        <f t="shared" si="7"/>
        <v>136619.35714285713</v>
      </c>
      <c r="F47" s="523">
        <f t="shared" si="8"/>
        <v>1627736.5377558069</v>
      </c>
      <c r="G47" s="524">
        <f t="shared" si="9"/>
        <v>316407.96467588632</v>
      </c>
      <c r="H47" s="491">
        <f t="shared" si="10"/>
        <v>316407.96467588632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1627736.5377558069</v>
      </c>
      <c r="E48" s="522">
        <f t="shared" si="7"/>
        <v>136619.35714285713</v>
      </c>
      <c r="F48" s="523">
        <f t="shared" si="8"/>
        <v>1491117.1806129499</v>
      </c>
      <c r="G48" s="524">
        <f t="shared" si="9"/>
        <v>301925.6918779423</v>
      </c>
      <c r="H48" s="491">
        <f t="shared" si="10"/>
        <v>301925.6918779423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1491117.1806129499</v>
      </c>
      <c r="E49" s="522">
        <f t="shared" si="7"/>
        <v>136619.35714285713</v>
      </c>
      <c r="F49" s="523">
        <f t="shared" si="8"/>
        <v>1354497.8234700928</v>
      </c>
      <c r="G49" s="524">
        <f t="shared" si="9"/>
        <v>287443.41907999822</v>
      </c>
      <c r="H49" s="491">
        <f t="shared" si="10"/>
        <v>287443.41907999822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1354497.8234700928</v>
      </c>
      <c r="E50" s="522">
        <f t="shared" si="7"/>
        <v>136619.35714285713</v>
      </c>
      <c r="F50" s="523">
        <f t="shared" si="8"/>
        <v>1217878.4663272358</v>
      </c>
      <c r="G50" s="524">
        <f t="shared" si="9"/>
        <v>272961.14628205413</v>
      </c>
      <c r="H50" s="491">
        <f t="shared" si="10"/>
        <v>272961.14628205413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1217878.4663272358</v>
      </c>
      <c r="E51" s="522">
        <f t="shared" si="7"/>
        <v>136619.35714285713</v>
      </c>
      <c r="F51" s="523">
        <f t="shared" si="8"/>
        <v>1081259.1091843788</v>
      </c>
      <c r="G51" s="524">
        <f t="shared" ref="G51:G72" si="12">+I$12*((D51+F51)/2)+E51</f>
        <v>258478.87348411011</v>
      </c>
      <c r="H51" s="491">
        <f t="shared" ref="H51:H72" si="13">+I$13*((D51+F51)/2)+E51</f>
        <v>258478.87348411011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1081259.1091843788</v>
      </c>
      <c r="E52" s="522">
        <f t="shared" si="7"/>
        <v>136619.35714285713</v>
      </c>
      <c r="F52" s="523">
        <f t="shared" si="8"/>
        <v>944639.7520415216</v>
      </c>
      <c r="G52" s="524">
        <f t="shared" si="12"/>
        <v>243996.600686166</v>
      </c>
      <c r="H52" s="491">
        <f t="shared" si="13"/>
        <v>243996.600686166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944639.7520415216</v>
      </c>
      <c r="E53" s="522">
        <f t="shared" si="7"/>
        <v>136619.35714285713</v>
      </c>
      <c r="F53" s="523">
        <f t="shared" si="8"/>
        <v>808020.39489866444</v>
      </c>
      <c r="G53" s="524">
        <f t="shared" si="12"/>
        <v>229514.32788822195</v>
      </c>
      <c r="H53" s="491">
        <f t="shared" si="13"/>
        <v>229514.32788822195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808020.39489866444</v>
      </c>
      <c r="E54" s="522">
        <f t="shared" si="7"/>
        <v>136619.35714285713</v>
      </c>
      <c r="F54" s="523">
        <f t="shared" si="8"/>
        <v>671401.03775580728</v>
      </c>
      <c r="G54" s="524">
        <f t="shared" si="12"/>
        <v>215032.05509027786</v>
      </c>
      <c r="H54" s="491">
        <f t="shared" si="13"/>
        <v>215032.05509027786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671401.03775580728</v>
      </c>
      <c r="E55" s="522">
        <f t="shared" si="7"/>
        <v>136619.35714285713</v>
      </c>
      <c r="F55" s="523">
        <f t="shared" si="8"/>
        <v>534781.68061295012</v>
      </c>
      <c r="G55" s="524">
        <f t="shared" si="12"/>
        <v>200549.78229233378</v>
      </c>
      <c r="H55" s="491">
        <f t="shared" si="13"/>
        <v>200549.78229233378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534781.68061295012</v>
      </c>
      <c r="E56" s="522">
        <f t="shared" si="7"/>
        <v>136619.35714285713</v>
      </c>
      <c r="F56" s="523">
        <f t="shared" si="8"/>
        <v>398162.32347009296</v>
      </c>
      <c r="G56" s="524">
        <f t="shared" si="12"/>
        <v>186067.5094943897</v>
      </c>
      <c r="H56" s="491">
        <f t="shared" si="13"/>
        <v>186067.5094943897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398162.32347009296</v>
      </c>
      <c r="E57" s="522">
        <f t="shared" si="7"/>
        <v>136619.35714285713</v>
      </c>
      <c r="F57" s="523">
        <f t="shared" si="8"/>
        <v>261542.96632723583</v>
      </c>
      <c r="G57" s="524">
        <f t="shared" si="12"/>
        <v>171585.23669644562</v>
      </c>
      <c r="H57" s="491">
        <f t="shared" si="13"/>
        <v>171585.23669644562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261542.96632723583</v>
      </c>
      <c r="E58" s="522">
        <f t="shared" si="7"/>
        <v>136619.35714285713</v>
      </c>
      <c r="F58" s="523">
        <f t="shared" si="8"/>
        <v>124923.6091843787</v>
      </c>
      <c r="G58" s="524">
        <f t="shared" si="12"/>
        <v>157102.96389850156</v>
      </c>
      <c r="H58" s="491">
        <f t="shared" si="13"/>
        <v>157102.96389850156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124923.6091843787</v>
      </c>
      <c r="E59" s="522">
        <f t="shared" si="7"/>
        <v>124923.6091843787</v>
      </c>
      <c r="F59" s="523">
        <f t="shared" si="8"/>
        <v>0</v>
      </c>
      <c r="G59" s="524">
        <f t="shared" si="12"/>
        <v>131544.84436271491</v>
      </c>
      <c r="H59" s="491">
        <f t="shared" si="13"/>
        <v>131544.84436271491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7"/>
        <v>0</v>
      </c>
      <c r="F60" s="523">
        <f t="shared" si="8"/>
        <v>0</v>
      </c>
      <c r="G60" s="524">
        <f t="shared" si="12"/>
        <v>0</v>
      </c>
      <c r="H60" s="491">
        <f t="shared" si="13"/>
        <v>0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5738013</v>
      </c>
      <c r="F73" s="375"/>
      <c r="G73" s="375">
        <f>SUM(G17:G72)</f>
        <v>19565443.925628532</v>
      </c>
      <c r="H73" s="375">
        <f>SUM(H17:H72)</f>
        <v>19565443.925628532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656098.79913720628</v>
      </c>
      <c r="N87" s="546">
        <f>IF(J92&lt;D11,0,VLOOKUP(J92,C17:O72,11))</f>
        <v>656098.79913720628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695753.21463092987</v>
      </c>
      <c r="N88" s="550">
        <f>IF(J92&lt;D11,0,VLOOKUP(J92,C99:P154,7))</f>
        <v>695753.21463092987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39654.415493723587</v>
      </c>
      <c r="N89" s="555">
        <f>+N88-N87</f>
        <v>39654.415493723587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TP2013081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133442.16279069768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>+H99</f>
        <v>387768.60042600508</v>
      </c>
      <c r="M99" s="513">
        <f t="shared" ref="M99:M130" si="14">IF(L99&lt;&gt;0,+H99-L99,0)</f>
        <v>0</v>
      </c>
      <c r="N99" s="512">
        <f>+I99</f>
        <v>387768.60042600508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>+H100</f>
        <v>851970.67799992743</v>
      </c>
      <c r="M100" s="514">
        <f>IF(L100&lt;&gt;0,+H100-L100,0)</f>
        <v>0</v>
      </c>
      <c r="N100" s="518">
        <f>+I100</f>
        <v>851970.67799992743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18">+I101-H101</f>
        <v>0</v>
      </c>
      <c r="K101" s="514"/>
      <c r="L101" s="518">
        <f>+H101</f>
        <v>807737.36918670509</v>
      </c>
      <c r="M101" s="514">
        <f>IF(L101&lt;&gt;0,+H101-L101,0)</f>
        <v>0</v>
      </c>
      <c r="N101" s="518">
        <f>+I101</f>
        <v>807737.36918670509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18"/>
        <v>0</v>
      </c>
      <c r="K102" s="514"/>
      <c r="L102" s="518">
        <f>+H102</f>
        <v>705646.81176386797</v>
      </c>
      <c r="M102" s="514">
        <f>IF(L102&lt;&gt;0,+H102-L102,0)</f>
        <v>0</v>
      </c>
      <c r="N102" s="518">
        <f>+I102</f>
        <v>705646.81176386797</v>
      </c>
      <c r="O102" s="514">
        <f>IF(N102&lt;&gt;0,+I102-N102,0)</f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2019</v>
      </c>
      <c r="D103" s="374">
        <f>IF(F102+SUM(E$99:E102)=D$92,F102,D$92-SUM(E$99:E102))</f>
        <v>5319973.8907807302</v>
      </c>
      <c r="E103" s="522">
        <f t="shared" ref="E103:E154" si="19">IF(+$J$96&lt;F102,$J$96,D103)</f>
        <v>133442.16279069768</v>
      </c>
      <c r="F103" s="523">
        <f t="shared" ref="F103:F154" si="20">+D103-E103</f>
        <v>5186531.7279900322</v>
      </c>
      <c r="G103" s="523">
        <f t="shared" ref="G103:G154" si="21">+(F103+D103)/2</f>
        <v>5253252.8093853816</v>
      </c>
      <c r="H103" s="526">
        <f t="shared" ref="H103:H154" si="22">+J$94*G103+E103</f>
        <v>695753.21463092987</v>
      </c>
      <c r="I103" s="577">
        <f t="shared" ref="I103:I154" si="23">+J$95*G103+E103</f>
        <v>695753.21463092987</v>
      </c>
      <c r="J103" s="514">
        <f t="shared" si="18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5186531.7279900322</v>
      </c>
      <c r="E104" s="522">
        <f t="shared" si="19"/>
        <v>133442.16279069768</v>
      </c>
      <c r="F104" s="523">
        <f t="shared" si="20"/>
        <v>5053089.5651993342</v>
      </c>
      <c r="G104" s="523">
        <f t="shared" si="21"/>
        <v>5119810.6465946827</v>
      </c>
      <c r="H104" s="526">
        <f t="shared" si="22"/>
        <v>681469.49259405863</v>
      </c>
      <c r="I104" s="577">
        <f t="shared" si="23"/>
        <v>681469.49259405863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5053089.5651993342</v>
      </c>
      <c r="E105" s="522">
        <f t="shared" si="19"/>
        <v>133442.16279069768</v>
      </c>
      <c r="F105" s="523">
        <f t="shared" si="20"/>
        <v>4919647.4024086362</v>
      </c>
      <c r="G105" s="523">
        <f t="shared" si="21"/>
        <v>4986368.4838039856</v>
      </c>
      <c r="H105" s="526">
        <f t="shared" si="22"/>
        <v>667185.77055718773</v>
      </c>
      <c r="I105" s="577">
        <f t="shared" si="23"/>
        <v>667185.77055718773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4919647.4024086362</v>
      </c>
      <c r="E106" s="522">
        <f t="shared" si="19"/>
        <v>133442.16279069768</v>
      </c>
      <c r="F106" s="523">
        <f t="shared" si="20"/>
        <v>4786205.2396179382</v>
      </c>
      <c r="G106" s="523">
        <f t="shared" si="21"/>
        <v>4852926.3210132867</v>
      </c>
      <c r="H106" s="526">
        <f t="shared" si="22"/>
        <v>652902.04852031649</v>
      </c>
      <c r="I106" s="577">
        <f t="shared" si="23"/>
        <v>652902.04852031649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4786205.2396179382</v>
      </c>
      <c r="E107" s="522">
        <f t="shared" si="19"/>
        <v>133442.16279069768</v>
      </c>
      <c r="F107" s="523">
        <f t="shared" si="20"/>
        <v>4652763.0768272402</v>
      </c>
      <c r="G107" s="523">
        <f t="shared" si="21"/>
        <v>4719484.1582225896</v>
      </c>
      <c r="H107" s="526">
        <f t="shared" si="22"/>
        <v>638618.32648344559</v>
      </c>
      <c r="I107" s="577">
        <f t="shared" si="23"/>
        <v>638618.32648344559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4652763.0768272402</v>
      </c>
      <c r="E108" s="522">
        <f t="shared" si="19"/>
        <v>133442.16279069768</v>
      </c>
      <c r="F108" s="523">
        <f t="shared" si="20"/>
        <v>4519320.9140365422</v>
      </c>
      <c r="G108" s="523">
        <f t="shared" si="21"/>
        <v>4586041.9954318907</v>
      </c>
      <c r="H108" s="526">
        <f t="shared" si="22"/>
        <v>624334.60444657435</v>
      </c>
      <c r="I108" s="577">
        <f t="shared" si="23"/>
        <v>624334.60444657435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4519320.9140365422</v>
      </c>
      <c r="E109" s="522">
        <f t="shared" si="19"/>
        <v>133442.16279069768</v>
      </c>
      <c r="F109" s="523">
        <f t="shared" si="20"/>
        <v>4385878.7512458442</v>
      </c>
      <c r="G109" s="523">
        <f t="shared" si="21"/>
        <v>4452599.8326411936</v>
      </c>
      <c r="H109" s="526">
        <f t="shared" si="22"/>
        <v>610050.88240970334</v>
      </c>
      <c r="I109" s="577">
        <f t="shared" si="23"/>
        <v>610050.88240970334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4385878.7512458442</v>
      </c>
      <c r="E110" s="522">
        <f t="shared" si="19"/>
        <v>133442.16279069768</v>
      </c>
      <c r="F110" s="523">
        <f t="shared" si="20"/>
        <v>4252436.5884551462</v>
      </c>
      <c r="G110" s="523">
        <f t="shared" si="21"/>
        <v>4319157.6698504947</v>
      </c>
      <c r="H110" s="526">
        <f t="shared" si="22"/>
        <v>595767.16037283221</v>
      </c>
      <c r="I110" s="577">
        <f t="shared" si="23"/>
        <v>595767.16037283221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4252436.5884551462</v>
      </c>
      <c r="E111" s="522">
        <f t="shared" si="19"/>
        <v>133442.16279069768</v>
      </c>
      <c r="F111" s="523">
        <f t="shared" si="20"/>
        <v>4118994.4256644486</v>
      </c>
      <c r="G111" s="523">
        <f t="shared" si="21"/>
        <v>4185715.5070597976</v>
      </c>
      <c r="H111" s="526">
        <f t="shared" si="22"/>
        <v>581483.4383359612</v>
      </c>
      <c r="I111" s="577">
        <f t="shared" si="23"/>
        <v>581483.4383359612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4118994.4256644486</v>
      </c>
      <c r="E112" s="522">
        <f t="shared" si="19"/>
        <v>133442.16279069768</v>
      </c>
      <c r="F112" s="523">
        <f t="shared" si="20"/>
        <v>3985552.2628737511</v>
      </c>
      <c r="G112" s="523">
        <f t="shared" si="21"/>
        <v>4052273.3442690996</v>
      </c>
      <c r="H112" s="526">
        <f t="shared" si="22"/>
        <v>567199.71629909019</v>
      </c>
      <c r="I112" s="577">
        <f t="shared" si="23"/>
        <v>567199.71629909019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3985552.2628737511</v>
      </c>
      <c r="E113" s="522">
        <f t="shared" si="19"/>
        <v>133442.16279069768</v>
      </c>
      <c r="F113" s="523">
        <f t="shared" si="20"/>
        <v>3852110.1000830536</v>
      </c>
      <c r="G113" s="523">
        <f t="shared" si="21"/>
        <v>3918831.1814784026</v>
      </c>
      <c r="H113" s="526">
        <f t="shared" si="22"/>
        <v>552915.99426221917</v>
      </c>
      <c r="I113" s="577">
        <f t="shared" si="23"/>
        <v>552915.99426221917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3852110.1000830536</v>
      </c>
      <c r="E114" s="522">
        <f t="shared" si="19"/>
        <v>133442.16279069768</v>
      </c>
      <c r="F114" s="523">
        <f t="shared" si="20"/>
        <v>3718667.937292356</v>
      </c>
      <c r="G114" s="523">
        <f t="shared" si="21"/>
        <v>3785389.0186877046</v>
      </c>
      <c r="H114" s="526">
        <f t="shared" si="22"/>
        <v>538632.27222534805</v>
      </c>
      <c r="I114" s="577">
        <f t="shared" si="23"/>
        <v>538632.27222534805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3718667.937292356</v>
      </c>
      <c r="E115" s="522">
        <f t="shared" si="19"/>
        <v>133442.16279069768</v>
      </c>
      <c r="F115" s="523">
        <f t="shared" si="20"/>
        <v>3585225.7745016585</v>
      </c>
      <c r="G115" s="523">
        <f t="shared" si="21"/>
        <v>3651946.8558970075</v>
      </c>
      <c r="H115" s="526">
        <f t="shared" si="22"/>
        <v>524348.55018847715</v>
      </c>
      <c r="I115" s="577">
        <f t="shared" si="23"/>
        <v>524348.55018847715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3585225.7745016585</v>
      </c>
      <c r="E116" s="522">
        <f t="shared" si="19"/>
        <v>133442.16279069768</v>
      </c>
      <c r="F116" s="523">
        <f t="shared" si="20"/>
        <v>3451783.611710961</v>
      </c>
      <c r="G116" s="523">
        <f t="shared" si="21"/>
        <v>3518504.6931063095</v>
      </c>
      <c r="H116" s="526">
        <f t="shared" si="22"/>
        <v>510064.82815160602</v>
      </c>
      <c r="I116" s="577">
        <f t="shared" si="23"/>
        <v>510064.82815160602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3451783.611710961</v>
      </c>
      <c r="E117" s="522">
        <f t="shared" si="19"/>
        <v>133442.16279069768</v>
      </c>
      <c r="F117" s="523">
        <f t="shared" si="20"/>
        <v>3318341.4489202634</v>
      </c>
      <c r="G117" s="523">
        <f t="shared" si="21"/>
        <v>3385062.5303156124</v>
      </c>
      <c r="H117" s="526">
        <f t="shared" si="22"/>
        <v>495781.10611473501</v>
      </c>
      <c r="I117" s="577">
        <f t="shared" si="23"/>
        <v>495781.10611473501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3318341.4489202634</v>
      </c>
      <c r="E118" s="522">
        <f t="shared" si="19"/>
        <v>133442.16279069768</v>
      </c>
      <c r="F118" s="523">
        <f t="shared" si="20"/>
        <v>3184899.2861295659</v>
      </c>
      <c r="G118" s="523">
        <f t="shared" si="21"/>
        <v>3251620.3675249144</v>
      </c>
      <c r="H118" s="526">
        <f t="shared" si="22"/>
        <v>481497.384077864</v>
      </c>
      <c r="I118" s="577">
        <f t="shared" si="23"/>
        <v>481497.384077864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3184899.2861295659</v>
      </c>
      <c r="E119" s="522">
        <f t="shared" si="19"/>
        <v>133442.16279069768</v>
      </c>
      <c r="F119" s="523">
        <f t="shared" si="20"/>
        <v>3051457.1233388684</v>
      </c>
      <c r="G119" s="523">
        <f t="shared" si="21"/>
        <v>3118178.2047342174</v>
      </c>
      <c r="H119" s="526">
        <f t="shared" si="22"/>
        <v>467213.66204099299</v>
      </c>
      <c r="I119" s="577">
        <f t="shared" si="23"/>
        <v>467213.66204099299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3051457.1233388684</v>
      </c>
      <c r="E120" s="522">
        <f t="shared" si="19"/>
        <v>133442.16279069768</v>
      </c>
      <c r="F120" s="523">
        <f t="shared" si="20"/>
        <v>2918014.9605481708</v>
      </c>
      <c r="G120" s="523">
        <f t="shared" si="21"/>
        <v>2984736.0419435194</v>
      </c>
      <c r="H120" s="526">
        <f t="shared" si="22"/>
        <v>452929.94000412186</v>
      </c>
      <c r="I120" s="577">
        <f t="shared" si="23"/>
        <v>452929.94000412186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2918014.9605481708</v>
      </c>
      <c r="E121" s="522">
        <f t="shared" si="19"/>
        <v>133442.16279069768</v>
      </c>
      <c r="F121" s="523">
        <f t="shared" si="20"/>
        <v>2784572.7977574733</v>
      </c>
      <c r="G121" s="523">
        <f t="shared" si="21"/>
        <v>2851293.8791528223</v>
      </c>
      <c r="H121" s="526">
        <f t="shared" si="22"/>
        <v>438646.21796725097</v>
      </c>
      <c r="I121" s="577">
        <f t="shared" si="23"/>
        <v>438646.21796725097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2784572.7977574733</v>
      </c>
      <c r="E122" s="522">
        <f t="shared" si="19"/>
        <v>133442.16279069768</v>
      </c>
      <c r="F122" s="523">
        <f t="shared" si="20"/>
        <v>2651130.6349667758</v>
      </c>
      <c r="G122" s="523">
        <f t="shared" si="21"/>
        <v>2717851.7163621243</v>
      </c>
      <c r="H122" s="526">
        <f t="shared" si="22"/>
        <v>424362.49593037984</v>
      </c>
      <c r="I122" s="577">
        <f t="shared" si="23"/>
        <v>424362.49593037984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2651130.6349667758</v>
      </c>
      <c r="E123" s="522">
        <f t="shared" si="19"/>
        <v>133442.16279069768</v>
      </c>
      <c r="F123" s="523">
        <f t="shared" si="20"/>
        <v>2517688.4721760782</v>
      </c>
      <c r="G123" s="523">
        <f t="shared" si="21"/>
        <v>2584409.5535714272</v>
      </c>
      <c r="H123" s="526">
        <f t="shared" si="22"/>
        <v>410078.77389350883</v>
      </c>
      <c r="I123" s="577">
        <f t="shared" si="23"/>
        <v>410078.77389350883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2517688.4721760782</v>
      </c>
      <c r="E124" s="522">
        <f t="shared" si="19"/>
        <v>133442.16279069768</v>
      </c>
      <c r="F124" s="523">
        <f t="shared" si="20"/>
        <v>2384246.3093853807</v>
      </c>
      <c r="G124" s="523">
        <f t="shared" si="21"/>
        <v>2450967.3907807292</v>
      </c>
      <c r="H124" s="526">
        <f t="shared" si="22"/>
        <v>395795.05185663782</v>
      </c>
      <c r="I124" s="577">
        <f t="shared" si="23"/>
        <v>395795.05185663782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2384246.3093853807</v>
      </c>
      <c r="E125" s="522">
        <f t="shared" si="19"/>
        <v>133442.16279069768</v>
      </c>
      <c r="F125" s="523">
        <f t="shared" si="20"/>
        <v>2250804.1465946832</v>
      </c>
      <c r="G125" s="523">
        <f t="shared" si="21"/>
        <v>2317525.2279900322</v>
      </c>
      <c r="H125" s="526">
        <f t="shared" si="22"/>
        <v>381511.3298197668</v>
      </c>
      <c r="I125" s="577">
        <f t="shared" si="23"/>
        <v>381511.3298197668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2250804.1465946832</v>
      </c>
      <c r="E126" s="522">
        <f t="shared" si="19"/>
        <v>133442.16279069768</v>
      </c>
      <c r="F126" s="523">
        <f t="shared" si="20"/>
        <v>2117361.9838039856</v>
      </c>
      <c r="G126" s="523">
        <f t="shared" si="21"/>
        <v>2184083.0651993342</v>
      </c>
      <c r="H126" s="526">
        <f t="shared" si="22"/>
        <v>367227.60778289573</v>
      </c>
      <c r="I126" s="577">
        <f t="shared" si="23"/>
        <v>367227.60778289573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2117361.9838039856</v>
      </c>
      <c r="E127" s="522">
        <f t="shared" si="19"/>
        <v>133442.16279069768</v>
      </c>
      <c r="F127" s="523">
        <f t="shared" si="20"/>
        <v>1983919.8210132879</v>
      </c>
      <c r="G127" s="523">
        <f t="shared" si="21"/>
        <v>2050640.9024086366</v>
      </c>
      <c r="H127" s="526">
        <f t="shared" si="22"/>
        <v>352943.88574602467</v>
      </c>
      <c r="I127" s="577">
        <f t="shared" si="23"/>
        <v>352943.88574602467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1983919.8210132879</v>
      </c>
      <c r="E128" s="522">
        <f t="shared" si="19"/>
        <v>133442.16279069768</v>
      </c>
      <c r="F128" s="523">
        <f t="shared" si="20"/>
        <v>1850477.6582225901</v>
      </c>
      <c r="G128" s="523">
        <f t="shared" si="21"/>
        <v>1917198.7396179391</v>
      </c>
      <c r="H128" s="526">
        <f t="shared" si="22"/>
        <v>338660.16370915365</v>
      </c>
      <c r="I128" s="577">
        <f t="shared" si="23"/>
        <v>338660.16370915365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1850477.6582225901</v>
      </c>
      <c r="E129" s="522">
        <f t="shared" si="19"/>
        <v>133442.16279069768</v>
      </c>
      <c r="F129" s="523">
        <f t="shared" si="20"/>
        <v>1717035.4954318923</v>
      </c>
      <c r="G129" s="523">
        <f t="shared" si="21"/>
        <v>1783756.5768272411</v>
      </c>
      <c r="H129" s="526">
        <f t="shared" si="22"/>
        <v>324376.44167228258</v>
      </c>
      <c r="I129" s="577">
        <f t="shared" si="23"/>
        <v>324376.44167228258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1717035.4954318923</v>
      </c>
      <c r="E130" s="522">
        <f t="shared" si="19"/>
        <v>133442.16279069768</v>
      </c>
      <c r="F130" s="523">
        <f t="shared" si="20"/>
        <v>1583593.3326411946</v>
      </c>
      <c r="G130" s="523">
        <f t="shared" si="21"/>
        <v>1650314.4140365436</v>
      </c>
      <c r="H130" s="526">
        <f t="shared" si="22"/>
        <v>310092.71963541157</v>
      </c>
      <c r="I130" s="577">
        <f t="shared" si="23"/>
        <v>310092.71963541157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1583593.3326411946</v>
      </c>
      <c r="E131" s="522">
        <f t="shared" si="19"/>
        <v>133442.16279069768</v>
      </c>
      <c r="F131" s="523">
        <f t="shared" si="20"/>
        <v>1450151.1698504968</v>
      </c>
      <c r="G131" s="523">
        <f t="shared" si="21"/>
        <v>1516872.2512458456</v>
      </c>
      <c r="H131" s="526">
        <f t="shared" si="22"/>
        <v>295808.9975985405</v>
      </c>
      <c r="I131" s="577">
        <f t="shared" si="23"/>
        <v>295808.9975985405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1450151.1698504968</v>
      </c>
      <c r="E132" s="522">
        <f t="shared" si="19"/>
        <v>133442.16279069768</v>
      </c>
      <c r="F132" s="523">
        <f t="shared" si="20"/>
        <v>1316709.007059799</v>
      </c>
      <c r="G132" s="523">
        <f t="shared" si="21"/>
        <v>1383430.088455148</v>
      </c>
      <c r="H132" s="526">
        <f t="shared" si="22"/>
        <v>281525.27556166949</v>
      </c>
      <c r="I132" s="577">
        <f t="shared" si="23"/>
        <v>281525.27556166949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1316709.007059799</v>
      </c>
      <c r="E133" s="522">
        <f t="shared" si="19"/>
        <v>133442.16279069768</v>
      </c>
      <c r="F133" s="523">
        <f t="shared" si="20"/>
        <v>1183266.8442691013</v>
      </c>
      <c r="G133" s="523">
        <f t="shared" si="21"/>
        <v>1249987.92566445</v>
      </c>
      <c r="H133" s="526">
        <f t="shared" si="22"/>
        <v>267241.55352479836</v>
      </c>
      <c r="I133" s="577">
        <f t="shared" si="23"/>
        <v>267241.55352479836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1183266.8442691013</v>
      </c>
      <c r="E134" s="522">
        <f t="shared" si="19"/>
        <v>133442.16279069768</v>
      </c>
      <c r="F134" s="523">
        <f t="shared" si="20"/>
        <v>1049824.6814784035</v>
      </c>
      <c r="G134" s="523">
        <f t="shared" si="21"/>
        <v>1116545.7628737525</v>
      </c>
      <c r="H134" s="526">
        <f t="shared" si="22"/>
        <v>252957.83148792735</v>
      </c>
      <c r="I134" s="577">
        <f t="shared" si="23"/>
        <v>252957.83148792735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1049824.6814784035</v>
      </c>
      <c r="E135" s="522">
        <f t="shared" si="19"/>
        <v>133442.16279069768</v>
      </c>
      <c r="F135" s="523">
        <f t="shared" si="20"/>
        <v>916382.51868770586</v>
      </c>
      <c r="G135" s="523">
        <f t="shared" si="21"/>
        <v>983103.60008305474</v>
      </c>
      <c r="H135" s="526">
        <f t="shared" si="22"/>
        <v>238674.10945105628</v>
      </c>
      <c r="I135" s="577">
        <f t="shared" si="23"/>
        <v>238674.10945105628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916382.51868770586</v>
      </c>
      <c r="E136" s="522">
        <f t="shared" si="19"/>
        <v>133442.16279069768</v>
      </c>
      <c r="F136" s="523">
        <f t="shared" si="20"/>
        <v>782940.35589700821</v>
      </c>
      <c r="G136" s="523">
        <f t="shared" si="21"/>
        <v>849661.43729235698</v>
      </c>
      <c r="H136" s="526">
        <f t="shared" si="22"/>
        <v>224390.38741418521</v>
      </c>
      <c r="I136" s="577">
        <f t="shared" si="23"/>
        <v>224390.38741418521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782940.35589700821</v>
      </c>
      <c r="E137" s="522">
        <f t="shared" si="19"/>
        <v>133442.16279069768</v>
      </c>
      <c r="F137" s="523">
        <f t="shared" si="20"/>
        <v>649498.19310631056</v>
      </c>
      <c r="G137" s="523">
        <f t="shared" si="21"/>
        <v>716219.27450165944</v>
      </c>
      <c r="H137" s="526">
        <f t="shared" si="22"/>
        <v>210106.6653773142</v>
      </c>
      <c r="I137" s="577">
        <f t="shared" si="23"/>
        <v>210106.6653773142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649498.19310631056</v>
      </c>
      <c r="E138" s="522">
        <f t="shared" si="19"/>
        <v>133442.16279069768</v>
      </c>
      <c r="F138" s="523">
        <f t="shared" si="20"/>
        <v>516056.03031561291</v>
      </c>
      <c r="G138" s="523">
        <f t="shared" si="21"/>
        <v>582777.11171096168</v>
      </c>
      <c r="H138" s="526">
        <f t="shared" si="22"/>
        <v>195822.94334044313</v>
      </c>
      <c r="I138" s="577">
        <f t="shared" si="23"/>
        <v>195822.94334044313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516056.03031561291</v>
      </c>
      <c r="E139" s="522">
        <f t="shared" si="19"/>
        <v>133442.16279069768</v>
      </c>
      <c r="F139" s="523">
        <f t="shared" si="20"/>
        <v>382613.86752491526</v>
      </c>
      <c r="G139" s="523">
        <f t="shared" si="21"/>
        <v>449334.94892026408</v>
      </c>
      <c r="H139" s="526">
        <f t="shared" si="22"/>
        <v>181539.22130357212</v>
      </c>
      <c r="I139" s="577">
        <f t="shared" si="23"/>
        <v>181539.22130357212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382613.86752491526</v>
      </c>
      <c r="E140" s="522">
        <f t="shared" si="19"/>
        <v>133442.16279069768</v>
      </c>
      <c r="F140" s="523">
        <f t="shared" si="20"/>
        <v>249171.70473421758</v>
      </c>
      <c r="G140" s="523">
        <f t="shared" si="21"/>
        <v>315892.78612956643</v>
      </c>
      <c r="H140" s="526">
        <f t="shared" si="22"/>
        <v>167255.49926670105</v>
      </c>
      <c r="I140" s="577">
        <f t="shared" si="23"/>
        <v>167255.49926670105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249171.70473421758</v>
      </c>
      <c r="E141" s="522">
        <f t="shared" si="19"/>
        <v>133442.16279069768</v>
      </c>
      <c r="F141" s="523">
        <f t="shared" si="20"/>
        <v>115729.5419435199</v>
      </c>
      <c r="G141" s="523">
        <f t="shared" si="21"/>
        <v>182450.62333886873</v>
      </c>
      <c r="H141" s="526">
        <f t="shared" si="22"/>
        <v>152971.77722983001</v>
      </c>
      <c r="I141" s="577">
        <f t="shared" si="23"/>
        <v>152971.77722983001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115729.5419435199</v>
      </c>
      <c r="E142" s="522">
        <f t="shared" si="19"/>
        <v>115729.5419435199</v>
      </c>
      <c r="F142" s="523">
        <f t="shared" si="20"/>
        <v>0</v>
      </c>
      <c r="G142" s="523">
        <f t="shared" si="21"/>
        <v>57864.77097175995</v>
      </c>
      <c r="H142" s="526">
        <f t="shared" si="22"/>
        <v>121923.41865386831</v>
      </c>
      <c r="I142" s="577">
        <f t="shared" si="23"/>
        <v>121923.41865386831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5738013.0000000009</v>
      </c>
      <c r="F155" s="375"/>
      <c r="G155" s="375"/>
      <c r="H155" s="375">
        <f>SUM(H99:H154)</f>
        <v>19425184.219315186</v>
      </c>
      <c r="I155" s="375">
        <f>SUM(I99:I154)</f>
        <v>19425184.219315186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view="pageBreakPreview" topLeftCell="C82" zoomScale="82" zoomScaleNormal="100" zoomScaleSheetLayoutView="82" workbookViewId="0">
      <selection activeCell="I103" sqref="I10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1602830.9434464206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1602830.9434464206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469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329807.14285714284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1792677.2594055445</v>
      </c>
      <c r="H20" s="639">
        <v>1792677.2594055445</v>
      </c>
      <c r="I20" s="511">
        <f t="shared" si="3"/>
        <v>0</v>
      </c>
      <c r="J20" s="511"/>
      <c r="K20" s="518">
        <f t="shared" si="0"/>
        <v>1792677.2594055445</v>
      </c>
      <c r="L20" s="519">
        <f t="shared" si="1"/>
        <v>0</v>
      </c>
      <c r="M20" s="518">
        <f t="shared" si="2"/>
        <v>1792677.2594055445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322137.20930232556</v>
      </c>
      <c r="F21" s="631">
        <v>12511898.361883156</v>
      </c>
      <c r="G21" s="630">
        <v>1583802.9577072526</v>
      </c>
      <c r="H21" s="639">
        <v>1583802.9577072526</v>
      </c>
      <c r="I21" s="511">
        <f t="shared" si="3"/>
        <v>0</v>
      </c>
      <c r="J21" s="511"/>
      <c r="K21" s="518">
        <f t="shared" si="0"/>
        <v>1583802.9577072526</v>
      </c>
      <c r="L21" s="519">
        <f t="shared" si="1"/>
        <v>0</v>
      </c>
      <c r="M21" s="518">
        <f t="shared" si="2"/>
        <v>1583802.9577072526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1904573.0615716686</v>
      </c>
      <c r="H22" s="639">
        <v>1904573.0615716686</v>
      </c>
      <c r="I22" s="511">
        <f t="shared" si="3"/>
        <v>0</v>
      </c>
      <c r="J22" s="511"/>
      <c r="K22" s="518">
        <f t="shared" si="0"/>
        <v>1904573.0615716686</v>
      </c>
      <c r="L22" s="519">
        <f t="shared" si="1"/>
        <v>0</v>
      </c>
      <c r="M22" s="518">
        <f t="shared" si="2"/>
        <v>1904573.0615716686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523">
        <f>IF(F22+SUM(E$17:E22)=D$10,F22,D$10-SUM(E$17:E22))</f>
        <v>12174047.142370958</v>
      </c>
      <c r="E23" s="522">
        <f t="shared" ref="E23" si="7">IF(+$I$14&lt;F22,$I$14,D23)</f>
        <v>329807.14285714284</v>
      </c>
      <c r="F23" s="523">
        <f t="shared" ref="F23" si="8">+D23-E23</f>
        <v>11844239.999513814</v>
      </c>
      <c r="G23" s="524">
        <f t="shared" ref="G23" si="9">+I$12*((D23+F23)/2)+E23</f>
        <v>1602830.9434464206</v>
      </c>
      <c r="H23" s="491">
        <f t="shared" ref="H23" si="10">+I$13*((D23+F23)/2)+E23</f>
        <v>1602830.9434464206</v>
      </c>
      <c r="I23" s="511">
        <f t="shared" si="3"/>
        <v>0</v>
      </c>
      <c r="J23" s="511"/>
      <c r="K23" s="518"/>
      <c r="L23" s="519"/>
      <c r="M23" s="518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11844239.999513814</v>
      </c>
      <c r="E24" s="522">
        <f t="shared" ref="E24:E72" si="11">IF(+$I$14&lt;F23,$I$14,D24)</f>
        <v>329807.14285714284</v>
      </c>
      <c r="F24" s="523">
        <f t="shared" ref="F24:F72" si="12">+D24-E24</f>
        <v>11514432.856656671</v>
      </c>
      <c r="G24" s="524">
        <f t="shared" ref="G24:G50" si="13">+I$12*((D24+F24)/2)+E24</f>
        <v>1567869.8873160416</v>
      </c>
      <c r="H24" s="491">
        <f t="shared" ref="H24:H50" si="14">+I$13*((D24+F24)/2)+E24</f>
        <v>1567869.8873160416</v>
      </c>
      <c r="I24" s="511">
        <f t="shared" si="3"/>
        <v>0</v>
      </c>
      <c r="J24" s="511"/>
      <c r="K24" s="525"/>
      <c r="L24" s="514">
        <f t="shared" ref="L24:L72" si="15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11514432.856656671</v>
      </c>
      <c r="E25" s="522">
        <f t="shared" si="11"/>
        <v>329807.14285714284</v>
      </c>
      <c r="F25" s="523">
        <f t="shared" si="12"/>
        <v>11184625.713799527</v>
      </c>
      <c r="G25" s="524">
        <f t="shared" si="13"/>
        <v>1532908.8311856636</v>
      </c>
      <c r="H25" s="491">
        <f t="shared" si="14"/>
        <v>1532908.8311856636</v>
      </c>
      <c r="I25" s="511">
        <f t="shared" si="3"/>
        <v>0</v>
      </c>
      <c r="J25" s="511"/>
      <c r="K25" s="525"/>
      <c r="L25" s="514">
        <f t="shared" si="15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11184625.713799527</v>
      </c>
      <c r="E26" s="522">
        <f t="shared" si="11"/>
        <v>329807.14285714284</v>
      </c>
      <c r="F26" s="523">
        <f t="shared" si="12"/>
        <v>10854818.570942383</v>
      </c>
      <c r="G26" s="524">
        <f t="shared" si="13"/>
        <v>1497947.7750552846</v>
      </c>
      <c r="H26" s="491">
        <f t="shared" si="14"/>
        <v>1497947.7750552846</v>
      </c>
      <c r="I26" s="511">
        <f t="shared" si="3"/>
        <v>0</v>
      </c>
      <c r="J26" s="511"/>
      <c r="K26" s="525"/>
      <c r="L26" s="514">
        <f t="shared" si="15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10854818.570942383</v>
      </c>
      <c r="E27" s="522">
        <f t="shared" si="11"/>
        <v>329807.14285714284</v>
      </c>
      <c r="F27" s="523">
        <f t="shared" si="12"/>
        <v>10525011.42808524</v>
      </c>
      <c r="G27" s="524">
        <f t="shared" si="13"/>
        <v>1462986.7189249061</v>
      </c>
      <c r="H27" s="491">
        <f t="shared" si="14"/>
        <v>1462986.7189249061</v>
      </c>
      <c r="I27" s="511">
        <f t="shared" si="3"/>
        <v>0</v>
      </c>
      <c r="J27" s="511"/>
      <c r="K27" s="525"/>
      <c r="L27" s="514">
        <f t="shared" si="15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10525011.42808524</v>
      </c>
      <c r="E28" s="522">
        <f t="shared" si="11"/>
        <v>329807.14285714284</v>
      </c>
      <c r="F28" s="523">
        <f t="shared" si="12"/>
        <v>10195204.285228096</v>
      </c>
      <c r="G28" s="524">
        <f t="shared" si="13"/>
        <v>1428025.6627945276</v>
      </c>
      <c r="H28" s="491">
        <f t="shared" si="14"/>
        <v>1428025.6627945276</v>
      </c>
      <c r="I28" s="511">
        <f t="shared" si="3"/>
        <v>0</v>
      </c>
      <c r="J28" s="511"/>
      <c r="K28" s="525"/>
      <c r="L28" s="514">
        <f t="shared" si="1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10195204.285228096</v>
      </c>
      <c r="E29" s="522">
        <f t="shared" si="11"/>
        <v>329807.14285714284</v>
      </c>
      <c r="F29" s="523">
        <f t="shared" si="12"/>
        <v>9865397.1423709523</v>
      </c>
      <c r="G29" s="524">
        <f t="shared" si="13"/>
        <v>1393064.6066641491</v>
      </c>
      <c r="H29" s="491">
        <f t="shared" si="14"/>
        <v>1393064.6066641491</v>
      </c>
      <c r="I29" s="511">
        <f t="shared" si="3"/>
        <v>0</v>
      </c>
      <c r="J29" s="511"/>
      <c r="K29" s="525"/>
      <c r="L29" s="514">
        <f t="shared" si="1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9865397.1423709523</v>
      </c>
      <c r="E30" s="522">
        <f t="shared" si="11"/>
        <v>329807.14285714284</v>
      </c>
      <c r="F30" s="523">
        <f t="shared" si="12"/>
        <v>9535589.9995138086</v>
      </c>
      <c r="G30" s="524">
        <f t="shared" si="13"/>
        <v>1358103.5505337704</v>
      </c>
      <c r="H30" s="491">
        <f t="shared" si="14"/>
        <v>1358103.5505337704</v>
      </c>
      <c r="I30" s="511">
        <f t="shared" si="3"/>
        <v>0</v>
      </c>
      <c r="J30" s="511"/>
      <c r="K30" s="525"/>
      <c r="L30" s="514">
        <f t="shared" si="1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9535589.9995138086</v>
      </c>
      <c r="E31" s="522">
        <f t="shared" si="11"/>
        <v>329807.14285714284</v>
      </c>
      <c r="F31" s="523">
        <f t="shared" si="12"/>
        <v>9205782.856656665</v>
      </c>
      <c r="G31" s="524">
        <f t="shared" si="13"/>
        <v>1323142.4944033921</v>
      </c>
      <c r="H31" s="491">
        <f t="shared" si="14"/>
        <v>1323142.4944033921</v>
      </c>
      <c r="I31" s="511">
        <f t="shared" si="3"/>
        <v>0</v>
      </c>
      <c r="J31" s="511"/>
      <c r="K31" s="525"/>
      <c r="L31" s="514">
        <f t="shared" si="1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9205782.856656665</v>
      </c>
      <c r="E32" s="522">
        <f t="shared" si="11"/>
        <v>329807.14285714284</v>
      </c>
      <c r="F32" s="523">
        <f t="shared" si="12"/>
        <v>8875975.7137995213</v>
      </c>
      <c r="G32" s="524">
        <f t="shared" si="13"/>
        <v>1288181.4382730131</v>
      </c>
      <c r="H32" s="491">
        <f t="shared" si="14"/>
        <v>1288181.4382730131</v>
      </c>
      <c r="I32" s="511">
        <f t="shared" si="3"/>
        <v>0</v>
      </c>
      <c r="J32" s="511"/>
      <c r="K32" s="525"/>
      <c r="L32" s="514">
        <f t="shared" si="1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8875975.7137995213</v>
      </c>
      <c r="E33" s="522">
        <f t="shared" si="11"/>
        <v>329807.14285714284</v>
      </c>
      <c r="F33" s="523">
        <f t="shared" si="12"/>
        <v>8546168.5709423777</v>
      </c>
      <c r="G33" s="524">
        <f t="shared" si="13"/>
        <v>1253220.3821426348</v>
      </c>
      <c r="H33" s="491">
        <f t="shared" si="14"/>
        <v>1253220.3821426348</v>
      </c>
      <c r="I33" s="511">
        <f t="shared" si="3"/>
        <v>0</v>
      </c>
      <c r="J33" s="511"/>
      <c r="K33" s="525"/>
      <c r="L33" s="514">
        <f t="shared" si="1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8546168.5709423777</v>
      </c>
      <c r="E34" s="522">
        <f t="shared" si="11"/>
        <v>329807.14285714284</v>
      </c>
      <c r="F34" s="523">
        <f t="shared" si="12"/>
        <v>8216361.4280852349</v>
      </c>
      <c r="G34" s="524">
        <f t="shared" si="13"/>
        <v>1218259.3260122561</v>
      </c>
      <c r="H34" s="491">
        <f t="shared" si="14"/>
        <v>1218259.3260122561</v>
      </c>
      <c r="I34" s="511">
        <f t="shared" si="3"/>
        <v>0</v>
      </c>
      <c r="J34" s="511"/>
      <c r="K34" s="525"/>
      <c r="L34" s="514">
        <f t="shared" si="1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8216361.4280852349</v>
      </c>
      <c r="E35" s="522">
        <f t="shared" si="11"/>
        <v>329807.14285714284</v>
      </c>
      <c r="F35" s="523">
        <f t="shared" si="12"/>
        <v>7886554.2852280922</v>
      </c>
      <c r="G35" s="524">
        <f t="shared" si="13"/>
        <v>1183298.2698818776</v>
      </c>
      <c r="H35" s="491">
        <f t="shared" si="14"/>
        <v>1183298.2698818776</v>
      </c>
      <c r="I35" s="511">
        <f t="shared" si="3"/>
        <v>0</v>
      </c>
      <c r="J35" s="511"/>
      <c r="K35" s="525"/>
      <c r="L35" s="514">
        <f t="shared" si="1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7886554.2852280922</v>
      </c>
      <c r="E36" s="522">
        <f t="shared" si="11"/>
        <v>329807.14285714284</v>
      </c>
      <c r="F36" s="523">
        <f t="shared" si="12"/>
        <v>7556747.1423709495</v>
      </c>
      <c r="G36" s="524">
        <f t="shared" si="13"/>
        <v>1148337.2137514991</v>
      </c>
      <c r="H36" s="491">
        <f t="shared" si="14"/>
        <v>1148337.2137514991</v>
      </c>
      <c r="I36" s="511">
        <f t="shared" si="3"/>
        <v>0</v>
      </c>
      <c r="J36" s="511"/>
      <c r="K36" s="525"/>
      <c r="L36" s="514">
        <f t="shared" si="1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7556747.1423709495</v>
      </c>
      <c r="E37" s="522">
        <f t="shared" si="11"/>
        <v>329807.14285714284</v>
      </c>
      <c r="F37" s="523">
        <f t="shared" si="12"/>
        <v>7226939.9995138068</v>
      </c>
      <c r="G37" s="524">
        <f t="shared" si="13"/>
        <v>1113376.1576211206</v>
      </c>
      <c r="H37" s="491">
        <f t="shared" si="14"/>
        <v>1113376.1576211206</v>
      </c>
      <c r="I37" s="511">
        <f t="shared" si="3"/>
        <v>0</v>
      </c>
      <c r="J37" s="511"/>
      <c r="K37" s="525"/>
      <c r="L37" s="514">
        <f t="shared" si="1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7226939.9995138068</v>
      </c>
      <c r="E38" s="522">
        <f t="shared" si="11"/>
        <v>329807.14285714284</v>
      </c>
      <c r="F38" s="523">
        <f t="shared" si="12"/>
        <v>6897132.8566566641</v>
      </c>
      <c r="G38" s="524">
        <f t="shared" si="13"/>
        <v>1078415.1014907423</v>
      </c>
      <c r="H38" s="491">
        <f t="shared" si="14"/>
        <v>1078415.1014907423</v>
      </c>
      <c r="I38" s="511">
        <f t="shared" si="3"/>
        <v>0</v>
      </c>
      <c r="J38" s="511"/>
      <c r="K38" s="525"/>
      <c r="L38" s="514">
        <f t="shared" si="1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6897132.8566566641</v>
      </c>
      <c r="E39" s="522">
        <f t="shared" si="11"/>
        <v>329807.14285714284</v>
      </c>
      <c r="F39" s="523">
        <f t="shared" si="12"/>
        <v>6567325.7137995213</v>
      </c>
      <c r="G39" s="524">
        <f t="shared" si="13"/>
        <v>1043454.0453603637</v>
      </c>
      <c r="H39" s="491">
        <f t="shared" si="14"/>
        <v>1043454.0453603637</v>
      </c>
      <c r="I39" s="511">
        <f t="shared" si="3"/>
        <v>0</v>
      </c>
      <c r="J39" s="511"/>
      <c r="K39" s="525"/>
      <c r="L39" s="514">
        <f t="shared" si="1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6567325.7137995213</v>
      </c>
      <c r="E40" s="522">
        <f t="shared" si="11"/>
        <v>329807.14285714284</v>
      </c>
      <c r="F40" s="523">
        <f t="shared" si="12"/>
        <v>6237518.5709423786</v>
      </c>
      <c r="G40" s="524">
        <f t="shared" si="13"/>
        <v>1008492.9892299853</v>
      </c>
      <c r="H40" s="491">
        <f t="shared" si="14"/>
        <v>1008492.9892299853</v>
      </c>
      <c r="I40" s="511">
        <f t="shared" si="3"/>
        <v>0</v>
      </c>
      <c r="J40" s="511"/>
      <c r="K40" s="525"/>
      <c r="L40" s="514">
        <f t="shared" si="1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6237518.5709423786</v>
      </c>
      <c r="E41" s="522">
        <f t="shared" si="11"/>
        <v>329807.14285714284</v>
      </c>
      <c r="F41" s="523">
        <f t="shared" si="12"/>
        <v>5907711.4280852359</v>
      </c>
      <c r="G41" s="524">
        <f t="shared" si="13"/>
        <v>973531.93309960666</v>
      </c>
      <c r="H41" s="491">
        <f t="shared" si="14"/>
        <v>973531.93309960666</v>
      </c>
      <c r="I41" s="511">
        <f t="shared" si="3"/>
        <v>0</v>
      </c>
      <c r="J41" s="511"/>
      <c r="K41" s="525"/>
      <c r="L41" s="514">
        <f t="shared" si="1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5907711.4280852359</v>
      </c>
      <c r="E42" s="522">
        <f t="shared" si="11"/>
        <v>329807.14285714284</v>
      </c>
      <c r="F42" s="523">
        <f t="shared" si="12"/>
        <v>5577904.2852280932</v>
      </c>
      <c r="G42" s="524">
        <f t="shared" si="13"/>
        <v>938570.87696922827</v>
      </c>
      <c r="H42" s="491">
        <f t="shared" si="14"/>
        <v>938570.87696922827</v>
      </c>
      <c r="I42" s="511">
        <f t="shared" si="3"/>
        <v>0</v>
      </c>
      <c r="J42" s="511"/>
      <c r="K42" s="525"/>
      <c r="L42" s="514">
        <f t="shared" si="1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5577904.2852280932</v>
      </c>
      <c r="E43" s="522">
        <f t="shared" si="11"/>
        <v>329807.14285714284</v>
      </c>
      <c r="F43" s="523">
        <f t="shared" si="12"/>
        <v>5248097.1423709504</v>
      </c>
      <c r="G43" s="524">
        <f t="shared" si="13"/>
        <v>903609.82083884976</v>
      </c>
      <c r="H43" s="491">
        <f t="shared" si="14"/>
        <v>903609.82083884976</v>
      </c>
      <c r="I43" s="511">
        <f t="shared" si="3"/>
        <v>0</v>
      </c>
      <c r="J43" s="511"/>
      <c r="K43" s="525"/>
      <c r="L43" s="514">
        <f t="shared" si="1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5248097.1423709504</v>
      </c>
      <c r="E44" s="522">
        <f t="shared" si="11"/>
        <v>329807.14285714284</v>
      </c>
      <c r="F44" s="523">
        <f t="shared" si="12"/>
        <v>4918289.9995138077</v>
      </c>
      <c r="G44" s="524">
        <f t="shared" si="13"/>
        <v>868648.76470847137</v>
      </c>
      <c r="H44" s="491">
        <f t="shared" si="14"/>
        <v>868648.76470847137</v>
      </c>
      <c r="I44" s="511">
        <f t="shared" si="3"/>
        <v>0</v>
      </c>
      <c r="J44" s="511"/>
      <c r="K44" s="525"/>
      <c r="L44" s="514">
        <f t="shared" si="1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4918289.9995138077</v>
      </c>
      <c r="E45" s="522">
        <f t="shared" si="11"/>
        <v>329807.14285714284</v>
      </c>
      <c r="F45" s="523">
        <f t="shared" si="12"/>
        <v>4588482.856656665</v>
      </c>
      <c r="G45" s="524">
        <f t="shared" si="13"/>
        <v>833687.70857809274</v>
      </c>
      <c r="H45" s="491">
        <f t="shared" si="14"/>
        <v>833687.70857809274</v>
      </c>
      <c r="I45" s="511">
        <f t="shared" si="3"/>
        <v>0</v>
      </c>
      <c r="J45" s="511"/>
      <c r="K45" s="525"/>
      <c r="L45" s="514">
        <f t="shared" si="1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4588482.856656665</v>
      </c>
      <c r="E46" s="522">
        <f t="shared" si="11"/>
        <v>329807.14285714284</v>
      </c>
      <c r="F46" s="523">
        <f t="shared" si="12"/>
        <v>4258675.7137995223</v>
      </c>
      <c r="G46" s="524">
        <f t="shared" si="13"/>
        <v>798726.65244771435</v>
      </c>
      <c r="H46" s="491">
        <f t="shared" si="14"/>
        <v>798726.65244771435</v>
      </c>
      <c r="I46" s="511">
        <f t="shared" si="3"/>
        <v>0</v>
      </c>
      <c r="J46" s="511"/>
      <c r="K46" s="525"/>
      <c r="L46" s="514">
        <f t="shared" si="1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4258675.7137995223</v>
      </c>
      <c r="E47" s="522">
        <f t="shared" si="11"/>
        <v>329807.14285714284</v>
      </c>
      <c r="F47" s="523">
        <f t="shared" si="12"/>
        <v>3928868.5709423795</v>
      </c>
      <c r="G47" s="524">
        <f t="shared" si="13"/>
        <v>763765.59631733585</v>
      </c>
      <c r="H47" s="491">
        <f t="shared" si="14"/>
        <v>763765.59631733585</v>
      </c>
      <c r="I47" s="511">
        <f t="shared" si="3"/>
        <v>0</v>
      </c>
      <c r="J47" s="511"/>
      <c r="K47" s="525"/>
      <c r="L47" s="514">
        <f t="shared" si="1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3928868.5709423795</v>
      </c>
      <c r="E48" s="522">
        <f t="shared" si="11"/>
        <v>329807.14285714284</v>
      </c>
      <c r="F48" s="523">
        <f t="shared" si="12"/>
        <v>3599061.4280852368</v>
      </c>
      <c r="G48" s="524">
        <f t="shared" si="13"/>
        <v>728804.54018695734</v>
      </c>
      <c r="H48" s="491">
        <f t="shared" si="14"/>
        <v>728804.54018695734</v>
      </c>
      <c r="I48" s="511">
        <f t="shared" si="3"/>
        <v>0</v>
      </c>
      <c r="J48" s="511"/>
      <c r="K48" s="525"/>
      <c r="L48" s="514">
        <f t="shared" si="1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3599061.4280852368</v>
      </c>
      <c r="E49" s="522">
        <f t="shared" si="11"/>
        <v>329807.14285714284</v>
      </c>
      <c r="F49" s="523">
        <f t="shared" si="12"/>
        <v>3269254.2852280941</v>
      </c>
      <c r="G49" s="524">
        <f t="shared" si="13"/>
        <v>693843.48405657895</v>
      </c>
      <c r="H49" s="491">
        <f t="shared" si="14"/>
        <v>693843.48405657895</v>
      </c>
      <c r="I49" s="511">
        <f t="shared" si="3"/>
        <v>0</v>
      </c>
      <c r="J49" s="511"/>
      <c r="K49" s="525"/>
      <c r="L49" s="514">
        <f t="shared" si="1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3269254.2852280941</v>
      </c>
      <c r="E50" s="522">
        <f t="shared" si="11"/>
        <v>329807.14285714284</v>
      </c>
      <c r="F50" s="523">
        <f t="shared" si="12"/>
        <v>2939447.1423709514</v>
      </c>
      <c r="G50" s="524">
        <f t="shared" si="13"/>
        <v>658882.42792620044</v>
      </c>
      <c r="H50" s="491">
        <f t="shared" si="14"/>
        <v>658882.42792620044</v>
      </c>
      <c r="I50" s="511">
        <f t="shared" si="3"/>
        <v>0</v>
      </c>
      <c r="J50" s="511"/>
      <c r="K50" s="525"/>
      <c r="L50" s="514">
        <f t="shared" si="1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2939447.1423709514</v>
      </c>
      <c r="E51" s="522">
        <f t="shared" si="11"/>
        <v>329807.14285714284</v>
      </c>
      <c r="F51" s="523">
        <f t="shared" si="12"/>
        <v>2609639.9995138086</v>
      </c>
      <c r="G51" s="524">
        <f t="shared" ref="G51:G72" si="16">+I$12*((D51+F51)/2)+E51</f>
        <v>623921.37179582193</v>
      </c>
      <c r="H51" s="491">
        <f t="shared" ref="H51:H72" si="17">+I$13*((D51+F51)/2)+E51</f>
        <v>623921.37179582193</v>
      </c>
      <c r="I51" s="511">
        <f t="shared" si="3"/>
        <v>0</v>
      </c>
      <c r="J51" s="511"/>
      <c r="K51" s="525"/>
      <c r="L51" s="514">
        <f t="shared" si="1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2609639.9995138086</v>
      </c>
      <c r="E52" s="522">
        <f t="shared" si="11"/>
        <v>329807.14285714284</v>
      </c>
      <c r="F52" s="523">
        <f t="shared" si="12"/>
        <v>2279832.8566566659</v>
      </c>
      <c r="G52" s="524">
        <f t="shared" si="16"/>
        <v>588960.31566544343</v>
      </c>
      <c r="H52" s="491">
        <f t="shared" si="17"/>
        <v>588960.31566544343</v>
      </c>
      <c r="I52" s="511">
        <f t="shared" si="3"/>
        <v>0</v>
      </c>
      <c r="J52" s="511"/>
      <c r="K52" s="525"/>
      <c r="L52" s="514">
        <f t="shared" si="1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2279832.8566566659</v>
      </c>
      <c r="E53" s="522">
        <f t="shared" si="11"/>
        <v>329807.14285714284</v>
      </c>
      <c r="F53" s="523">
        <f t="shared" si="12"/>
        <v>1950025.7137995232</v>
      </c>
      <c r="G53" s="524">
        <f t="shared" si="16"/>
        <v>553999.25953506492</v>
      </c>
      <c r="H53" s="491">
        <f t="shared" si="17"/>
        <v>553999.25953506492</v>
      </c>
      <c r="I53" s="511">
        <f t="shared" si="3"/>
        <v>0</v>
      </c>
      <c r="J53" s="511"/>
      <c r="K53" s="525"/>
      <c r="L53" s="514">
        <f t="shared" si="1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1950025.7137995232</v>
      </c>
      <c r="E54" s="522">
        <f t="shared" si="11"/>
        <v>329807.14285714284</v>
      </c>
      <c r="F54" s="523">
        <f t="shared" si="12"/>
        <v>1620218.5709423805</v>
      </c>
      <c r="G54" s="524">
        <f t="shared" si="16"/>
        <v>519038.20340468641</v>
      </c>
      <c r="H54" s="491">
        <f t="shared" si="17"/>
        <v>519038.20340468641</v>
      </c>
      <c r="I54" s="511">
        <f t="shared" si="3"/>
        <v>0</v>
      </c>
      <c r="J54" s="511"/>
      <c r="K54" s="525"/>
      <c r="L54" s="514">
        <f t="shared" si="1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1620218.5709423805</v>
      </c>
      <c r="E55" s="522">
        <f t="shared" si="11"/>
        <v>329807.14285714284</v>
      </c>
      <c r="F55" s="523">
        <f t="shared" si="12"/>
        <v>1290411.4280852377</v>
      </c>
      <c r="G55" s="524">
        <f t="shared" si="16"/>
        <v>484077.14727430796</v>
      </c>
      <c r="H55" s="491">
        <f t="shared" si="17"/>
        <v>484077.14727430796</v>
      </c>
      <c r="I55" s="511">
        <f t="shared" si="3"/>
        <v>0</v>
      </c>
      <c r="J55" s="511"/>
      <c r="K55" s="525"/>
      <c r="L55" s="514">
        <f t="shared" si="1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1290411.4280852377</v>
      </c>
      <c r="E56" s="522">
        <f t="shared" si="11"/>
        <v>329807.14285714284</v>
      </c>
      <c r="F56" s="523">
        <f t="shared" si="12"/>
        <v>960604.2852280949</v>
      </c>
      <c r="G56" s="524">
        <f t="shared" si="16"/>
        <v>449116.09114392952</v>
      </c>
      <c r="H56" s="491">
        <f t="shared" si="17"/>
        <v>449116.09114392952</v>
      </c>
      <c r="I56" s="511">
        <f t="shared" si="3"/>
        <v>0</v>
      </c>
      <c r="J56" s="511"/>
      <c r="K56" s="525"/>
      <c r="L56" s="514">
        <f t="shared" si="1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960604.2852280949</v>
      </c>
      <c r="E57" s="522">
        <f t="shared" si="11"/>
        <v>329807.14285714284</v>
      </c>
      <c r="F57" s="523">
        <f t="shared" si="12"/>
        <v>630797.14237095206</v>
      </c>
      <c r="G57" s="524">
        <f t="shared" si="16"/>
        <v>414155.03501355095</v>
      </c>
      <c r="H57" s="491">
        <f t="shared" si="17"/>
        <v>414155.03501355095</v>
      </c>
      <c r="I57" s="511">
        <f t="shared" si="3"/>
        <v>0</v>
      </c>
      <c r="J57" s="511"/>
      <c r="K57" s="525"/>
      <c r="L57" s="514">
        <f t="shared" si="1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630797.14237095206</v>
      </c>
      <c r="E58" s="522">
        <f t="shared" si="11"/>
        <v>329807.14285714284</v>
      </c>
      <c r="F58" s="523">
        <f t="shared" si="12"/>
        <v>300989.99951380922</v>
      </c>
      <c r="G58" s="524">
        <f t="shared" si="16"/>
        <v>379193.9788831725</v>
      </c>
      <c r="H58" s="491">
        <f t="shared" si="17"/>
        <v>379193.9788831725</v>
      </c>
      <c r="I58" s="511">
        <f t="shared" si="3"/>
        <v>0</v>
      </c>
      <c r="J58" s="511"/>
      <c r="K58" s="525"/>
      <c r="L58" s="514">
        <f t="shared" si="1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300989.99951380922</v>
      </c>
      <c r="E59" s="522">
        <f t="shared" si="11"/>
        <v>300989.99951380922</v>
      </c>
      <c r="F59" s="523">
        <f t="shared" si="12"/>
        <v>0</v>
      </c>
      <c r="G59" s="524">
        <f t="shared" si="16"/>
        <v>316943.15349422942</v>
      </c>
      <c r="H59" s="491">
        <f t="shared" si="17"/>
        <v>316943.15349422942</v>
      </c>
      <c r="I59" s="511">
        <f t="shared" si="3"/>
        <v>0</v>
      </c>
      <c r="J59" s="511"/>
      <c r="K59" s="525"/>
      <c r="L59" s="514">
        <f t="shared" si="1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1"/>
        <v>0</v>
      </c>
      <c r="F60" s="523">
        <f t="shared" si="12"/>
        <v>0</v>
      </c>
      <c r="G60" s="524">
        <f t="shared" si="16"/>
        <v>0</v>
      </c>
      <c r="H60" s="491">
        <f t="shared" si="17"/>
        <v>0</v>
      </c>
      <c r="I60" s="511">
        <f t="shared" si="3"/>
        <v>0</v>
      </c>
      <c r="J60" s="511"/>
      <c r="K60" s="525"/>
      <c r="L60" s="514">
        <f t="shared" si="1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1"/>
        <v>0</v>
      </c>
      <c r="F61" s="523">
        <f t="shared" si="12"/>
        <v>0</v>
      </c>
      <c r="G61" s="524">
        <f t="shared" si="16"/>
        <v>0</v>
      </c>
      <c r="H61" s="491">
        <f t="shared" si="17"/>
        <v>0</v>
      </c>
      <c r="I61" s="511">
        <f t="shared" si="3"/>
        <v>0</v>
      </c>
      <c r="J61" s="511"/>
      <c r="K61" s="525"/>
      <c r="L61" s="514">
        <f t="shared" si="1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1"/>
        <v>0</v>
      </c>
      <c r="F62" s="523">
        <f t="shared" si="12"/>
        <v>0</v>
      </c>
      <c r="G62" s="524">
        <f t="shared" si="16"/>
        <v>0</v>
      </c>
      <c r="H62" s="491">
        <f t="shared" si="17"/>
        <v>0</v>
      </c>
      <c r="I62" s="511">
        <f t="shared" si="3"/>
        <v>0</v>
      </c>
      <c r="J62" s="511"/>
      <c r="K62" s="525"/>
      <c r="L62" s="514">
        <f t="shared" si="1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1"/>
        <v>0</v>
      </c>
      <c r="F63" s="523">
        <f t="shared" si="12"/>
        <v>0</v>
      </c>
      <c r="G63" s="524">
        <f t="shared" si="16"/>
        <v>0</v>
      </c>
      <c r="H63" s="491">
        <f t="shared" si="17"/>
        <v>0</v>
      </c>
      <c r="I63" s="511">
        <f t="shared" si="3"/>
        <v>0</v>
      </c>
      <c r="J63" s="511"/>
      <c r="K63" s="525"/>
      <c r="L63" s="514">
        <f t="shared" si="1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1"/>
        <v>0</v>
      </c>
      <c r="F64" s="523">
        <f t="shared" si="12"/>
        <v>0</v>
      </c>
      <c r="G64" s="524">
        <f t="shared" si="16"/>
        <v>0</v>
      </c>
      <c r="H64" s="491">
        <f t="shared" si="17"/>
        <v>0</v>
      </c>
      <c r="I64" s="511">
        <f t="shared" si="3"/>
        <v>0</v>
      </c>
      <c r="J64" s="511"/>
      <c r="K64" s="525"/>
      <c r="L64" s="514">
        <f t="shared" si="1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1"/>
        <v>0</v>
      </c>
      <c r="F65" s="523">
        <f t="shared" si="12"/>
        <v>0</v>
      </c>
      <c r="G65" s="524">
        <f t="shared" si="16"/>
        <v>0</v>
      </c>
      <c r="H65" s="491">
        <f t="shared" si="17"/>
        <v>0</v>
      </c>
      <c r="I65" s="511">
        <f t="shared" si="3"/>
        <v>0</v>
      </c>
      <c r="J65" s="511"/>
      <c r="K65" s="525"/>
      <c r="L65" s="514">
        <f t="shared" si="1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1"/>
        <v>0</v>
      </c>
      <c r="F66" s="523">
        <f t="shared" si="12"/>
        <v>0</v>
      </c>
      <c r="G66" s="524">
        <f t="shared" si="16"/>
        <v>0</v>
      </c>
      <c r="H66" s="491">
        <f t="shared" si="17"/>
        <v>0</v>
      </c>
      <c r="I66" s="511">
        <f t="shared" si="3"/>
        <v>0</v>
      </c>
      <c r="J66" s="511"/>
      <c r="K66" s="525"/>
      <c r="L66" s="514">
        <f t="shared" si="1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1"/>
        <v>0</v>
      </c>
      <c r="F67" s="523">
        <f t="shared" si="12"/>
        <v>0</v>
      </c>
      <c r="G67" s="524">
        <f t="shared" si="16"/>
        <v>0</v>
      </c>
      <c r="H67" s="491">
        <f t="shared" si="17"/>
        <v>0</v>
      </c>
      <c r="I67" s="511">
        <f t="shared" si="3"/>
        <v>0</v>
      </c>
      <c r="J67" s="511"/>
      <c r="K67" s="525"/>
      <c r="L67" s="514">
        <f t="shared" si="1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1"/>
        <v>0</v>
      </c>
      <c r="F68" s="523">
        <f t="shared" si="12"/>
        <v>0</v>
      </c>
      <c r="G68" s="524">
        <f t="shared" si="16"/>
        <v>0</v>
      </c>
      <c r="H68" s="491">
        <f t="shared" si="17"/>
        <v>0</v>
      </c>
      <c r="I68" s="511">
        <f t="shared" si="3"/>
        <v>0</v>
      </c>
      <c r="J68" s="511"/>
      <c r="K68" s="525"/>
      <c r="L68" s="514">
        <f t="shared" si="1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1"/>
        <v>0</v>
      </c>
      <c r="F69" s="523">
        <f t="shared" si="12"/>
        <v>0</v>
      </c>
      <c r="G69" s="524">
        <f t="shared" si="16"/>
        <v>0</v>
      </c>
      <c r="H69" s="491">
        <f t="shared" si="17"/>
        <v>0</v>
      </c>
      <c r="I69" s="511">
        <f t="shared" si="3"/>
        <v>0</v>
      </c>
      <c r="J69" s="511"/>
      <c r="K69" s="525"/>
      <c r="L69" s="514">
        <f t="shared" si="1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1"/>
        <v>0</v>
      </c>
      <c r="F70" s="523">
        <f t="shared" si="12"/>
        <v>0</v>
      </c>
      <c r="G70" s="524">
        <f t="shared" si="16"/>
        <v>0</v>
      </c>
      <c r="H70" s="491">
        <f t="shared" si="17"/>
        <v>0</v>
      </c>
      <c r="I70" s="511">
        <f t="shared" si="3"/>
        <v>0</v>
      </c>
      <c r="J70" s="511"/>
      <c r="K70" s="525"/>
      <c r="L70" s="514">
        <f t="shared" si="1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1"/>
        <v>0</v>
      </c>
      <c r="F71" s="523">
        <f t="shared" si="12"/>
        <v>0</v>
      </c>
      <c r="G71" s="524">
        <f t="shared" si="16"/>
        <v>0</v>
      </c>
      <c r="H71" s="491">
        <f t="shared" si="17"/>
        <v>0</v>
      </c>
      <c r="I71" s="511">
        <f t="shared" si="3"/>
        <v>0</v>
      </c>
      <c r="J71" s="511"/>
      <c r="K71" s="525"/>
      <c r="L71" s="514">
        <f t="shared" si="1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1"/>
        <v>0</v>
      </c>
      <c r="F72" s="523">
        <f t="shared" si="12"/>
        <v>0</v>
      </c>
      <c r="G72" s="524">
        <f t="shared" si="16"/>
        <v>0</v>
      </c>
      <c r="H72" s="491">
        <f t="shared" si="17"/>
        <v>0</v>
      </c>
      <c r="I72" s="511">
        <f t="shared" si="3"/>
        <v>0</v>
      </c>
      <c r="J72" s="511"/>
      <c r="K72" s="532"/>
      <c r="L72" s="533">
        <f t="shared" si="1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13851900.000000002</v>
      </c>
      <c r="F73" s="375"/>
      <c r="G73" s="375">
        <f>SUM(G17:G72)</f>
        <v>47186528.70301415</v>
      </c>
      <c r="H73" s="375">
        <f>SUM(H17:H72)</f>
        <v>47186528.70301415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1583802.9577072526</v>
      </c>
      <c r="N87" s="546">
        <f>IF(J92&lt;D11,0,VLOOKUP(J92,C17:O72,11))</f>
        <v>1583802.9577072526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1679577.0989135858</v>
      </c>
      <c r="N88" s="550">
        <f>IF(J92&lt;D11,0,VLOOKUP(J92,C99:P154,7))</f>
        <v>1679577.0989135858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95774.141206333181</v>
      </c>
      <c r="N89" s="555">
        <f>+N88-N87</f>
        <v>95774.141206333181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TP2012172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322137.20930232556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>+H99</f>
        <v>939916.21761685633</v>
      </c>
      <c r="M99" s="513">
        <f t="shared" ref="M99:M130" si="18">IF(L99&lt;&gt;0,+H99-L99,0)</f>
        <v>0</v>
      </c>
      <c r="N99" s="512">
        <f>+I99</f>
        <v>939916.21761685633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>+H100</f>
        <v>2056692.9921555684</v>
      </c>
      <c r="M100" s="514">
        <f>IF(L100&lt;&gt;0,+H100-L100,0)</f>
        <v>0</v>
      </c>
      <c r="N100" s="518">
        <f>+I100</f>
        <v>2056692.9921555684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1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22">+I101-H101</f>
        <v>0</v>
      </c>
      <c r="K101" s="514"/>
      <c r="L101" s="518">
        <f>+H101</f>
        <v>1949911.8027709834</v>
      </c>
      <c r="M101" s="514">
        <f>IF(L101&lt;&gt;0,+H101-L101,0)</f>
        <v>0</v>
      </c>
      <c r="N101" s="518">
        <f>+I101</f>
        <v>1949911.8027709834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1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22"/>
        <v>0</v>
      </c>
      <c r="K102" s="514"/>
      <c r="L102" s="518">
        <f>+H102</f>
        <v>1703460.9834722793</v>
      </c>
      <c r="M102" s="514">
        <f>IF(L102&lt;&gt;0,+H102-L102,0)</f>
        <v>0</v>
      </c>
      <c r="N102" s="518">
        <f>+I102</f>
        <v>1703460.9834722793</v>
      </c>
      <c r="O102" s="514">
        <f>IF(N102&lt;&gt;0,+I102-N102,0)</f>
        <v>0</v>
      </c>
      <c r="P102" s="514">
        <f t="shared" si="20"/>
        <v>0</v>
      </c>
    </row>
    <row r="103" spans="1:16" ht="12.5">
      <c r="B103" s="195" t="str">
        <f t="shared" si="21"/>
        <v/>
      </c>
      <c r="C103" s="507">
        <f>IF(D93="","-",+C102+1)</f>
        <v>2019</v>
      </c>
      <c r="D103" s="374">
        <f>IF(F102+SUM(E$99:E102)=D$92,F102,D$92-SUM(E$99:E102))</f>
        <v>12842617.171650054</v>
      </c>
      <c r="E103" s="522">
        <f t="shared" ref="E103:E154" si="23">IF(+$J$96&lt;F102,$J$96,D103)</f>
        <v>322137.20930232556</v>
      </c>
      <c r="F103" s="523">
        <f t="shared" ref="F103:F154" si="24">+D103-E103</f>
        <v>12520479.962347729</v>
      </c>
      <c r="G103" s="523">
        <f t="shared" ref="G103:G154" si="25">+(F103+D103)/2</f>
        <v>12681548.566998892</v>
      </c>
      <c r="H103" s="526">
        <f t="shared" ref="H103:H154" si="26">+J$94*G103+E103</f>
        <v>1679577.0989135858</v>
      </c>
      <c r="I103" s="577">
        <f t="shared" ref="I103:I154" si="27">+J$95*G103+E103</f>
        <v>1679577.0989135858</v>
      </c>
      <c r="J103" s="514">
        <f t="shared" si="22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</row>
    <row r="104" spans="1:16" ht="12.5">
      <c r="B104" s="195" t="str">
        <f t="shared" si="21"/>
        <v/>
      </c>
      <c r="C104" s="507">
        <f>IF(D93="","-",+C103+1)</f>
        <v>2020</v>
      </c>
      <c r="D104" s="374">
        <f>IF(F103+SUM(E$99:E103)=D$92,F103,D$92-SUM(E$99:E103))</f>
        <v>12520479.962347729</v>
      </c>
      <c r="E104" s="522">
        <f t="shared" si="23"/>
        <v>322137.20930232556</v>
      </c>
      <c r="F104" s="523">
        <f t="shared" si="24"/>
        <v>12198342.753045404</v>
      </c>
      <c r="G104" s="523">
        <f t="shared" si="25"/>
        <v>12359411.357696567</v>
      </c>
      <c r="H104" s="526">
        <f t="shared" si="26"/>
        <v>1645095.3559683305</v>
      </c>
      <c r="I104" s="577">
        <f t="shared" si="27"/>
        <v>1645095.3559683305</v>
      </c>
      <c r="J104" s="514">
        <f t="shared" si="22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</row>
    <row r="105" spans="1:16" ht="12.5">
      <c r="B105" s="195" t="str">
        <f t="shared" si="21"/>
        <v/>
      </c>
      <c r="C105" s="507">
        <f>IF(D93="","-",+C104+1)</f>
        <v>2021</v>
      </c>
      <c r="D105" s="374">
        <f>IF(F104+SUM(E$99:E104)=D$92,F104,D$92-SUM(E$99:E104))</f>
        <v>12198342.753045404</v>
      </c>
      <c r="E105" s="522">
        <f t="shared" si="23"/>
        <v>322137.20930232556</v>
      </c>
      <c r="F105" s="523">
        <f t="shared" si="24"/>
        <v>11876205.54374308</v>
      </c>
      <c r="G105" s="523">
        <f t="shared" si="25"/>
        <v>12037274.148394242</v>
      </c>
      <c r="H105" s="526">
        <f t="shared" si="26"/>
        <v>1610613.613023075</v>
      </c>
      <c r="I105" s="577">
        <f t="shared" si="27"/>
        <v>1610613.613023075</v>
      </c>
      <c r="J105" s="514">
        <f t="shared" si="22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</row>
    <row r="106" spans="1:16" ht="12.5">
      <c r="B106" s="195" t="str">
        <f t="shared" si="21"/>
        <v/>
      </c>
      <c r="C106" s="507">
        <f>IF(D93="","-",+C105+1)</f>
        <v>2022</v>
      </c>
      <c r="D106" s="374">
        <f>IF(F105+SUM(E$99:E105)=D$92,F105,D$92-SUM(E$99:E105))</f>
        <v>11876205.54374308</v>
      </c>
      <c r="E106" s="522">
        <f t="shared" si="23"/>
        <v>322137.20930232556</v>
      </c>
      <c r="F106" s="523">
        <f t="shared" si="24"/>
        <v>11554068.334440755</v>
      </c>
      <c r="G106" s="523">
        <f t="shared" si="25"/>
        <v>11715136.939091917</v>
      </c>
      <c r="H106" s="526">
        <f t="shared" si="26"/>
        <v>1576131.8700778198</v>
      </c>
      <c r="I106" s="577">
        <f t="shared" si="27"/>
        <v>1576131.8700778198</v>
      </c>
      <c r="J106" s="514">
        <f t="shared" si="22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</row>
    <row r="107" spans="1:16" ht="12.5">
      <c r="B107" s="195" t="str">
        <f t="shared" si="21"/>
        <v/>
      </c>
      <c r="C107" s="507">
        <f>IF(D93="","-",+C106+1)</f>
        <v>2023</v>
      </c>
      <c r="D107" s="374">
        <f>IF(F106+SUM(E$99:E106)=D$92,F106,D$92-SUM(E$99:E106))</f>
        <v>11554068.334440755</v>
      </c>
      <c r="E107" s="522">
        <f t="shared" si="23"/>
        <v>322137.20930232556</v>
      </c>
      <c r="F107" s="523">
        <f t="shared" si="24"/>
        <v>11231931.12513843</v>
      </c>
      <c r="G107" s="523">
        <f t="shared" si="25"/>
        <v>11392999.729789592</v>
      </c>
      <c r="H107" s="526">
        <f t="shared" si="26"/>
        <v>1541650.1271325643</v>
      </c>
      <c r="I107" s="577">
        <f t="shared" si="27"/>
        <v>1541650.1271325643</v>
      </c>
      <c r="J107" s="514">
        <f t="shared" si="22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</row>
    <row r="108" spans="1:16" ht="12.5">
      <c r="B108" s="195" t="str">
        <f t="shared" si="21"/>
        <v/>
      </c>
      <c r="C108" s="507">
        <f>IF(D93="","-",+C107+1)</f>
        <v>2024</v>
      </c>
      <c r="D108" s="374">
        <f>IF(F107+SUM(E$99:E107)=D$92,F107,D$92-SUM(E$99:E107))</f>
        <v>11231931.12513843</v>
      </c>
      <c r="E108" s="522">
        <f t="shared" si="23"/>
        <v>322137.20930232556</v>
      </c>
      <c r="F108" s="523">
        <f t="shared" si="24"/>
        <v>10909793.915836105</v>
      </c>
      <c r="G108" s="523">
        <f t="shared" si="25"/>
        <v>11070862.520487268</v>
      </c>
      <c r="H108" s="526">
        <f t="shared" si="26"/>
        <v>1507168.3841873091</v>
      </c>
      <c r="I108" s="577">
        <f t="shared" si="27"/>
        <v>1507168.3841873091</v>
      </c>
      <c r="J108" s="514">
        <f t="shared" si="22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</row>
    <row r="109" spans="1:16" ht="12.5">
      <c r="B109" s="195" t="str">
        <f t="shared" si="21"/>
        <v/>
      </c>
      <c r="C109" s="507">
        <f>IF(D93="","-",+C108+1)</f>
        <v>2025</v>
      </c>
      <c r="D109" s="374">
        <f>IF(F108+SUM(E$99:E108)=D$92,F108,D$92-SUM(E$99:E108))</f>
        <v>10909793.915836105</v>
      </c>
      <c r="E109" s="522">
        <f t="shared" si="23"/>
        <v>322137.20930232556</v>
      </c>
      <c r="F109" s="523">
        <f t="shared" si="24"/>
        <v>10587656.70653378</v>
      </c>
      <c r="G109" s="523">
        <f t="shared" si="25"/>
        <v>10748725.311184943</v>
      </c>
      <c r="H109" s="526">
        <f t="shared" si="26"/>
        <v>1472686.6412420536</v>
      </c>
      <c r="I109" s="577">
        <f t="shared" si="27"/>
        <v>1472686.6412420536</v>
      </c>
      <c r="J109" s="514">
        <f t="shared" si="22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</row>
    <row r="110" spans="1:16" ht="12.5">
      <c r="B110" s="195" t="str">
        <f t="shared" si="21"/>
        <v/>
      </c>
      <c r="C110" s="507">
        <f>IF(D93="","-",+C109+1)</f>
        <v>2026</v>
      </c>
      <c r="D110" s="374">
        <f>IF(F109+SUM(E$99:E109)=D$92,F109,D$92-SUM(E$99:E109))</f>
        <v>10587656.70653378</v>
      </c>
      <c r="E110" s="522">
        <f t="shared" si="23"/>
        <v>322137.20930232556</v>
      </c>
      <c r="F110" s="523">
        <f t="shared" si="24"/>
        <v>10265519.497231456</v>
      </c>
      <c r="G110" s="523">
        <f t="shared" si="25"/>
        <v>10426588.101882618</v>
      </c>
      <c r="H110" s="526">
        <f t="shared" si="26"/>
        <v>1438204.8982967983</v>
      </c>
      <c r="I110" s="577">
        <f t="shared" si="27"/>
        <v>1438204.8982967983</v>
      </c>
      <c r="J110" s="514">
        <f t="shared" si="22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</row>
    <row r="111" spans="1:16" ht="12.5">
      <c r="B111" s="195" t="str">
        <f t="shared" si="21"/>
        <v/>
      </c>
      <c r="C111" s="507">
        <f>IF(D93="","-",+C110+1)</f>
        <v>2027</v>
      </c>
      <c r="D111" s="374">
        <f>IF(F110+SUM(E$99:E110)=D$92,F110,D$92-SUM(E$99:E110))</f>
        <v>10265519.497231456</v>
      </c>
      <c r="E111" s="522">
        <f t="shared" si="23"/>
        <v>322137.20930232556</v>
      </c>
      <c r="F111" s="523">
        <f t="shared" si="24"/>
        <v>9943382.2879291307</v>
      </c>
      <c r="G111" s="523">
        <f t="shared" si="25"/>
        <v>10104450.892580293</v>
      </c>
      <c r="H111" s="526">
        <f t="shared" si="26"/>
        <v>1403723.1553515431</v>
      </c>
      <c r="I111" s="577">
        <f t="shared" si="27"/>
        <v>1403723.1553515431</v>
      </c>
      <c r="J111" s="514">
        <f t="shared" si="22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</row>
    <row r="112" spans="1:16" ht="12.5">
      <c r="B112" s="195" t="str">
        <f t="shared" si="21"/>
        <v/>
      </c>
      <c r="C112" s="507">
        <f>IF(D93="","-",+C111+1)</f>
        <v>2028</v>
      </c>
      <c r="D112" s="374">
        <f>IF(F111+SUM(E$99:E111)=D$92,F111,D$92-SUM(E$99:E111))</f>
        <v>9943382.2879291307</v>
      </c>
      <c r="E112" s="522">
        <f t="shared" si="23"/>
        <v>322137.20930232556</v>
      </c>
      <c r="F112" s="523">
        <f t="shared" si="24"/>
        <v>9621245.0786268059</v>
      </c>
      <c r="G112" s="523">
        <f t="shared" si="25"/>
        <v>9782313.6832779683</v>
      </c>
      <c r="H112" s="526">
        <f t="shared" si="26"/>
        <v>1369241.4124062876</v>
      </c>
      <c r="I112" s="577">
        <f t="shared" si="27"/>
        <v>1369241.4124062876</v>
      </c>
      <c r="J112" s="514">
        <f t="shared" si="22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</row>
    <row r="113" spans="2:16" ht="12.5">
      <c r="B113" s="195" t="str">
        <f t="shared" si="21"/>
        <v/>
      </c>
      <c r="C113" s="507">
        <f>IF(D93="","-",+C112+1)</f>
        <v>2029</v>
      </c>
      <c r="D113" s="374">
        <f>IF(F112+SUM(E$99:E112)=D$92,F112,D$92-SUM(E$99:E112))</f>
        <v>9621245.0786268059</v>
      </c>
      <c r="E113" s="522">
        <f t="shared" si="23"/>
        <v>322137.20930232556</v>
      </c>
      <c r="F113" s="523">
        <f t="shared" si="24"/>
        <v>9299107.8693244811</v>
      </c>
      <c r="G113" s="523">
        <f t="shared" si="25"/>
        <v>9460176.4739756435</v>
      </c>
      <c r="H113" s="526">
        <f t="shared" si="26"/>
        <v>1334759.6694610324</v>
      </c>
      <c r="I113" s="577">
        <f t="shared" si="27"/>
        <v>1334759.6694610324</v>
      </c>
      <c r="J113" s="514">
        <f t="shared" si="22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</row>
    <row r="114" spans="2:16" ht="12.5">
      <c r="B114" s="195" t="str">
        <f t="shared" si="21"/>
        <v/>
      </c>
      <c r="C114" s="507">
        <f>IF(D93="","-",+C113+1)</f>
        <v>2030</v>
      </c>
      <c r="D114" s="374">
        <f>IF(F113+SUM(E$99:E113)=D$92,F113,D$92-SUM(E$99:E113))</f>
        <v>9299107.8693244811</v>
      </c>
      <c r="E114" s="522">
        <f t="shared" si="23"/>
        <v>322137.20930232556</v>
      </c>
      <c r="F114" s="523">
        <f t="shared" si="24"/>
        <v>8976970.6600221563</v>
      </c>
      <c r="G114" s="523">
        <f t="shared" si="25"/>
        <v>9138039.2646733187</v>
      </c>
      <c r="H114" s="526">
        <f t="shared" si="26"/>
        <v>1300277.9265157769</v>
      </c>
      <c r="I114" s="577">
        <f t="shared" si="27"/>
        <v>1300277.9265157769</v>
      </c>
      <c r="J114" s="514">
        <f t="shared" si="22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</row>
    <row r="115" spans="2:16" ht="12.5">
      <c r="B115" s="195" t="str">
        <f t="shared" si="21"/>
        <v/>
      </c>
      <c r="C115" s="507">
        <f>IF(D93="","-",+C114+1)</f>
        <v>2031</v>
      </c>
      <c r="D115" s="374">
        <f>IF(F114+SUM(E$99:E114)=D$92,F114,D$92-SUM(E$99:E114))</f>
        <v>8976970.6600221563</v>
      </c>
      <c r="E115" s="522">
        <f t="shared" si="23"/>
        <v>322137.20930232556</v>
      </c>
      <c r="F115" s="523">
        <f t="shared" si="24"/>
        <v>8654833.4507198315</v>
      </c>
      <c r="G115" s="523">
        <f t="shared" si="25"/>
        <v>8815902.0553709939</v>
      </c>
      <c r="H115" s="526">
        <f t="shared" si="26"/>
        <v>1265796.1835705217</v>
      </c>
      <c r="I115" s="577">
        <f t="shared" si="27"/>
        <v>1265796.1835705217</v>
      </c>
      <c r="J115" s="514">
        <f t="shared" si="22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</row>
    <row r="116" spans="2:16" ht="12.5">
      <c r="B116" s="195" t="str">
        <f t="shared" si="21"/>
        <v/>
      </c>
      <c r="C116" s="507">
        <f>IF(D93="","-",+C115+1)</f>
        <v>2032</v>
      </c>
      <c r="D116" s="374">
        <f>IF(F115+SUM(E$99:E115)=D$92,F115,D$92-SUM(E$99:E115))</f>
        <v>8654833.4507198315</v>
      </c>
      <c r="E116" s="522">
        <f t="shared" si="23"/>
        <v>322137.20930232556</v>
      </c>
      <c r="F116" s="523">
        <f t="shared" si="24"/>
        <v>8332696.2414175058</v>
      </c>
      <c r="G116" s="523">
        <f t="shared" si="25"/>
        <v>8493764.8460686691</v>
      </c>
      <c r="H116" s="526">
        <f t="shared" si="26"/>
        <v>1231314.4406252662</v>
      </c>
      <c r="I116" s="577">
        <f t="shared" si="27"/>
        <v>1231314.4406252662</v>
      </c>
      <c r="J116" s="514">
        <f t="shared" si="22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</row>
    <row r="117" spans="2:16" ht="12.5">
      <c r="B117" s="195" t="str">
        <f t="shared" si="21"/>
        <v/>
      </c>
      <c r="C117" s="507">
        <f>IF(D93="","-",+C116+1)</f>
        <v>2033</v>
      </c>
      <c r="D117" s="374">
        <f>IF(F116+SUM(E$99:E116)=D$92,F116,D$92-SUM(E$99:E116))</f>
        <v>8332696.2414175058</v>
      </c>
      <c r="E117" s="522">
        <f t="shared" si="23"/>
        <v>322137.20930232556</v>
      </c>
      <c r="F117" s="523">
        <f t="shared" si="24"/>
        <v>8010559.03211518</v>
      </c>
      <c r="G117" s="523">
        <f t="shared" si="25"/>
        <v>8171627.6367663424</v>
      </c>
      <c r="H117" s="526">
        <f t="shared" si="26"/>
        <v>1196832.6976800107</v>
      </c>
      <c r="I117" s="577">
        <f t="shared" si="27"/>
        <v>1196832.6976800107</v>
      </c>
      <c r="J117" s="514">
        <f t="shared" si="22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</row>
    <row r="118" spans="2:16" ht="12.5">
      <c r="B118" s="195" t="str">
        <f t="shared" si="21"/>
        <v/>
      </c>
      <c r="C118" s="507">
        <f>IF(D93="","-",+C117+1)</f>
        <v>2034</v>
      </c>
      <c r="D118" s="374">
        <f>IF(F117+SUM(E$99:E117)=D$92,F117,D$92-SUM(E$99:E117))</f>
        <v>8010559.03211518</v>
      </c>
      <c r="E118" s="522">
        <f t="shared" si="23"/>
        <v>322137.20930232556</v>
      </c>
      <c r="F118" s="523">
        <f t="shared" si="24"/>
        <v>7688421.8228128543</v>
      </c>
      <c r="G118" s="523">
        <f t="shared" si="25"/>
        <v>7849490.4274640176</v>
      </c>
      <c r="H118" s="526">
        <f t="shared" si="26"/>
        <v>1162350.9547347552</v>
      </c>
      <c r="I118" s="577">
        <f t="shared" si="27"/>
        <v>1162350.9547347552</v>
      </c>
      <c r="J118" s="514">
        <f t="shared" si="22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</row>
    <row r="119" spans="2:16" ht="12.5">
      <c r="B119" s="195" t="str">
        <f t="shared" si="21"/>
        <v/>
      </c>
      <c r="C119" s="507">
        <f>IF(D93="","-",+C118+1)</f>
        <v>2035</v>
      </c>
      <c r="D119" s="374">
        <f>IF(F118+SUM(E$99:E118)=D$92,F118,D$92-SUM(E$99:E118))</f>
        <v>7688421.8228128543</v>
      </c>
      <c r="E119" s="522">
        <f t="shared" si="23"/>
        <v>322137.20930232556</v>
      </c>
      <c r="F119" s="523">
        <f t="shared" si="24"/>
        <v>7366284.6135105286</v>
      </c>
      <c r="G119" s="523">
        <f t="shared" si="25"/>
        <v>7527353.218161691</v>
      </c>
      <c r="H119" s="526">
        <f t="shared" si="26"/>
        <v>1127869.2117894997</v>
      </c>
      <c r="I119" s="577">
        <f t="shared" si="27"/>
        <v>1127869.2117894997</v>
      </c>
      <c r="J119" s="514">
        <f t="shared" si="22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</row>
    <row r="120" spans="2:16" ht="12.5">
      <c r="B120" s="195" t="str">
        <f t="shared" si="21"/>
        <v/>
      </c>
      <c r="C120" s="507">
        <f>IF(D93="","-",+C119+1)</f>
        <v>2036</v>
      </c>
      <c r="D120" s="374">
        <f>IF(F119+SUM(E$99:E119)=D$92,F119,D$92-SUM(E$99:E119))</f>
        <v>7366284.6135105286</v>
      </c>
      <c r="E120" s="522">
        <f t="shared" si="23"/>
        <v>322137.20930232556</v>
      </c>
      <c r="F120" s="523">
        <f t="shared" si="24"/>
        <v>7044147.4042082028</v>
      </c>
      <c r="G120" s="523">
        <f t="shared" si="25"/>
        <v>7205216.0088593662</v>
      </c>
      <c r="H120" s="526">
        <f t="shared" si="26"/>
        <v>1093387.4688442445</v>
      </c>
      <c r="I120" s="577">
        <f t="shared" si="27"/>
        <v>1093387.4688442445</v>
      </c>
      <c r="J120" s="514">
        <f t="shared" si="22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</row>
    <row r="121" spans="2:16" ht="12.5">
      <c r="B121" s="195" t="str">
        <f t="shared" si="21"/>
        <v/>
      </c>
      <c r="C121" s="507">
        <f>IF(D93="","-",+C120+1)</f>
        <v>2037</v>
      </c>
      <c r="D121" s="374">
        <f>IF(F120+SUM(E$99:E120)=D$92,F120,D$92-SUM(E$99:E120))</f>
        <v>7044147.4042082028</v>
      </c>
      <c r="E121" s="522">
        <f t="shared" si="23"/>
        <v>322137.20930232556</v>
      </c>
      <c r="F121" s="523">
        <f t="shared" si="24"/>
        <v>6722010.1949058771</v>
      </c>
      <c r="G121" s="523">
        <f t="shared" si="25"/>
        <v>6883078.7995570395</v>
      </c>
      <c r="H121" s="526">
        <f t="shared" si="26"/>
        <v>1058905.7258989888</v>
      </c>
      <c r="I121" s="577">
        <f t="shared" si="27"/>
        <v>1058905.7258989888</v>
      </c>
      <c r="J121" s="514">
        <f t="shared" si="22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</row>
    <row r="122" spans="2:16" ht="12.5">
      <c r="B122" s="195" t="str">
        <f t="shared" si="21"/>
        <v/>
      </c>
      <c r="C122" s="507">
        <f>IF(D93="","-",+C121+1)</f>
        <v>2038</v>
      </c>
      <c r="D122" s="374">
        <f>IF(F121+SUM(E$99:E121)=D$92,F121,D$92-SUM(E$99:E121))</f>
        <v>6722010.1949058771</v>
      </c>
      <c r="E122" s="522">
        <f t="shared" si="23"/>
        <v>322137.20930232556</v>
      </c>
      <c r="F122" s="523">
        <f t="shared" si="24"/>
        <v>6399872.9856035514</v>
      </c>
      <c r="G122" s="523">
        <f t="shared" si="25"/>
        <v>6560941.5902547147</v>
      </c>
      <c r="H122" s="526">
        <f t="shared" si="26"/>
        <v>1024423.9829537335</v>
      </c>
      <c r="I122" s="577">
        <f t="shared" si="27"/>
        <v>1024423.9829537335</v>
      </c>
      <c r="J122" s="514">
        <f t="shared" si="22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</row>
    <row r="123" spans="2:16" ht="12.5">
      <c r="B123" s="195" t="str">
        <f t="shared" si="21"/>
        <v/>
      </c>
      <c r="C123" s="507">
        <f>IF(D93="","-",+C122+1)</f>
        <v>2039</v>
      </c>
      <c r="D123" s="374">
        <f>IF(F122+SUM(E$99:E122)=D$92,F122,D$92-SUM(E$99:E122))</f>
        <v>6399872.9856035514</v>
      </c>
      <c r="E123" s="522">
        <f t="shared" si="23"/>
        <v>322137.20930232556</v>
      </c>
      <c r="F123" s="523">
        <f t="shared" si="24"/>
        <v>6077735.7763012256</v>
      </c>
      <c r="G123" s="523">
        <f t="shared" si="25"/>
        <v>6238804.380952388</v>
      </c>
      <c r="H123" s="526">
        <f t="shared" si="26"/>
        <v>989942.24000847782</v>
      </c>
      <c r="I123" s="577">
        <f t="shared" si="27"/>
        <v>989942.24000847782</v>
      </c>
      <c r="J123" s="514">
        <f t="shared" si="22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</row>
    <row r="124" spans="2:16" ht="12.5">
      <c r="B124" s="195" t="str">
        <f t="shared" si="21"/>
        <v/>
      </c>
      <c r="C124" s="507">
        <f>IF(D93="","-",+C123+1)</f>
        <v>2040</v>
      </c>
      <c r="D124" s="374">
        <f>IF(F123+SUM(E$99:E123)=D$92,F123,D$92-SUM(E$99:E123))</f>
        <v>6077735.7763012256</v>
      </c>
      <c r="E124" s="522">
        <f t="shared" si="23"/>
        <v>322137.20930232556</v>
      </c>
      <c r="F124" s="523">
        <f t="shared" si="24"/>
        <v>5755598.5669988999</v>
      </c>
      <c r="G124" s="523">
        <f t="shared" si="25"/>
        <v>5916667.1716500632</v>
      </c>
      <c r="H124" s="526">
        <f t="shared" si="26"/>
        <v>955460.49706322257</v>
      </c>
      <c r="I124" s="577">
        <f t="shared" si="27"/>
        <v>955460.49706322257</v>
      </c>
      <c r="J124" s="514">
        <f t="shared" si="22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</row>
    <row r="125" spans="2:16" ht="12.5">
      <c r="B125" s="195" t="str">
        <f t="shared" si="21"/>
        <v/>
      </c>
      <c r="C125" s="507">
        <f>IF(D93="","-",+C124+1)</f>
        <v>2041</v>
      </c>
      <c r="D125" s="374">
        <f>IF(F124+SUM(E$99:E124)=D$92,F124,D$92-SUM(E$99:E124))</f>
        <v>5755598.5669988999</v>
      </c>
      <c r="E125" s="522">
        <f t="shared" si="23"/>
        <v>322137.20930232556</v>
      </c>
      <c r="F125" s="523">
        <f t="shared" si="24"/>
        <v>5433461.3576965742</v>
      </c>
      <c r="G125" s="523">
        <f t="shared" si="25"/>
        <v>5594529.9623477366</v>
      </c>
      <c r="H125" s="526">
        <f t="shared" si="26"/>
        <v>920978.7541179671</v>
      </c>
      <c r="I125" s="577">
        <f t="shared" si="27"/>
        <v>920978.7541179671</v>
      </c>
      <c r="J125" s="514">
        <f t="shared" si="22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</row>
    <row r="126" spans="2:16" ht="12.5">
      <c r="B126" s="195" t="str">
        <f t="shared" si="21"/>
        <v/>
      </c>
      <c r="C126" s="507">
        <f>IF(D93="","-",+C125+1)</f>
        <v>2042</v>
      </c>
      <c r="D126" s="374">
        <f>IF(F125+SUM(E$99:E125)=D$92,F125,D$92-SUM(E$99:E125))</f>
        <v>5433461.3576965742</v>
      </c>
      <c r="E126" s="522">
        <f t="shared" si="23"/>
        <v>322137.20930232556</v>
      </c>
      <c r="F126" s="523">
        <f t="shared" si="24"/>
        <v>5111324.1483942484</v>
      </c>
      <c r="G126" s="523">
        <f t="shared" si="25"/>
        <v>5272392.7530454118</v>
      </c>
      <c r="H126" s="526">
        <f t="shared" si="26"/>
        <v>886497.01117271162</v>
      </c>
      <c r="I126" s="577">
        <f t="shared" si="27"/>
        <v>886497.01117271162</v>
      </c>
      <c r="J126" s="514">
        <f t="shared" si="22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</row>
    <row r="127" spans="2:16" ht="12.5">
      <c r="B127" s="195" t="str">
        <f t="shared" si="21"/>
        <v/>
      </c>
      <c r="C127" s="507">
        <f>IF(D93="","-",+C126+1)</f>
        <v>2043</v>
      </c>
      <c r="D127" s="374">
        <f>IF(F126+SUM(E$99:E126)=D$92,F126,D$92-SUM(E$99:E126))</f>
        <v>5111324.1483942484</v>
      </c>
      <c r="E127" s="522">
        <f t="shared" si="23"/>
        <v>322137.20930232556</v>
      </c>
      <c r="F127" s="523">
        <f t="shared" si="24"/>
        <v>4789186.9390919227</v>
      </c>
      <c r="G127" s="523">
        <f t="shared" si="25"/>
        <v>4950255.5437430851</v>
      </c>
      <c r="H127" s="526">
        <f t="shared" si="26"/>
        <v>852015.26822745614</v>
      </c>
      <c r="I127" s="577">
        <f t="shared" si="27"/>
        <v>852015.26822745614</v>
      </c>
      <c r="J127" s="514">
        <f t="shared" si="22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</row>
    <row r="128" spans="2:16" ht="12.5">
      <c r="B128" s="195" t="str">
        <f t="shared" si="21"/>
        <v/>
      </c>
      <c r="C128" s="507">
        <f>IF(D93="","-",+C127+1)</f>
        <v>2044</v>
      </c>
      <c r="D128" s="374">
        <f>IF(F127+SUM(E$99:E127)=D$92,F127,D$92-SUM(E$99:E127))</f>
        <v>4789186.9390919227</v>
      </c>
      <c r="E128" s="522">
        <f t="shared" si="23"/>
        <v>322137.20930232556</v>
      </c>
      <c r="F128" s="523">
        <f t="shared" si="24"/>
        <v>4467049.729789597</v>
      </c>
      <c r="G128" s="523">
        <f t="shared" si="25"/>
        <v>4628118.3344407603</v>
      </c>
      <c r="H128" s="526">
        <f t="shared" si="26"/>
        <v>817533.52528220066</v>
      </c>
      <c r="I128" s="577">
        <f t="shared" si="27"/>
        <v>817533.52528220066</v>
      </c>
      <c r="J128" s="514">
        <f t="shared" si="22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</row>
    <row r="129" spans="2:16" ht="12.5">
      <c r="B129" s="195" t="str">
        <f t="shared" si="21"/>
        <v/>
      </c>
      <c r="C129" s="507">
        <f>IF(D93="","-",+C128+1)</f>
        <v>2045</v>
      </c>
      <c r="D129" s="374">
        <f>IF(F128+SUM(E$99:E128)=D$92,F128,D$92-SUM(E$99:E128))</f>
        <v>4467049.729789597</v>
      </c>
      <c r="E129" s="522">
        <f t="shared" si="23"/>
        <v>322137.20930232556</v>
      </c>
      <c r="F129" s="523">
        <f t="shared" si="24"/>
        <v>4144912.5204872712</v>
      </c>
      <c r="G129" s="523">
        <f t="shared" si="25"/>
        <v>4305981.1251384337</v>
      </c>
      <c r="H129" s="526">
        <f t="shared" si="26"/>
        <v>783051.78233694518</v>
      </c>
      <c r="I129" s="577">
        <f t="shared" si="27"/>
        <v>783051.78233694518</v>
      </c>
      <c r="J129" s="514">
        <f t="shared" si="22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</row>
    <row r="130" spans="2:16" ht="12.5">
      <c r="B130" s="195" t="str">
        <f t="shared" si="21"/>
        <v/>
      </c>
      <c r="C130" s="507">
        <f>IF(D93="","-",+C129+1)</f>
        <v>2046</v>
      </c>
      <c r="D130" s="374">
        <f>IF(F129+SUM(E$99:E129)=D$92,F129,D$92-SUM(E$99:E129))</f>
        <v>4144912.5204872712</v>
      </c>
      <c r="E130" s="522">
        <f t="shared" si="23"/>
        <v>322137.20930232556</v>
      </c>
      <c r="F130" s="523">
        <f t="shared" si="24"/>
        <v>3822775.3111849455</v>
      </c>
      <c r="G130" s="523">
        <f t="shared" si="25"/>
        <v>3983843.9158361084</v>
      </c>
      <c r="H130" s="526">
        <f t="shared" si="26"/>
        <v>748570.0393916897</v>
      </c>
      <c r="I130" s="577">
        <f t="shared" si="27"/>
        <v>748570.0393916897</v>
      </c>
      <c r="J130" s="514">
        <f t="shared" si="22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</row>
    <row r="131" spans="2:16" ht="12.5">
      <c r="B131" s="195" t="str">
        <f t="shared" si="21"/>
        <v/>
      </c>
      <c r="C131" s="507">
        <f>IF(D93="","-",+C130+1)</f>
        <v>2047</v>
      </c>
      <c r="D131" s="374">
        <f>IF(F130+SUM(E$99:E130)=D$92,F130,D$92-SUM(E$99:E130))</f>
        <v>3822775.3111849455</v>
      </c>
      <c r="E131" s="522">
        <f t="shared" si="23"/>
        <v>322137.20930232556</v>
      </c>
      <c r="F131" s="523">
        <f t="shared" si="24"/>
        <v>3500638.1018826198</v>
      </c>
      <c r="G131" s="523">
        <f t="shared" si="25"/>
        <v>3661706.7065337826</v>
      </c>
      <c r="H131" s="526">
        <f t="shared" si="26"/>
        <v>714088.29644643422</v>
      </c>
      <c r="I131" s="577">
        <f t="shared" si="27"/>
        <v>714088.29644643422</v>
      </c>
      <c r="J131" s="514">
        <f t="shared" si="22"/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 ht="12.5">
      <c r="B132" s="195" t="str">
        <f t="shared" si="21"/>
        <v/>
      </c>
      <c r="C132" s="507">
        <f>IF(D93="","-",+C131+1)</f>
        <v>2048</v>
      </c>
      <c r="D132" s="374">
        <f>IF(F131+SUM(E$99:E131)=D$92,F131,D$92-SUM(E$99:E131))</f>
        <v>3500638.1018826198</v>
      </c>
      <c r="E132" s="522">
        <f t="shared" si="23"/>
        <v>322137.20930232556</v>
      </c>
      <c r="F132" s="523">
        <f t="shared" si="24"/>
        <v>3178500.8925802941</v>
      </c>
      <c r="G132" s="523">
        <f t="shared" si="25"/>
        <v>3339569.4972314569</v>
      </c>
      <c r="H132" s="526">
        <f t="shared" si="26"/>
        <v>679606.55350117874</v>
      </c>
      <c r="I132" s="577">
        <f t="shared" si="27"/>
        <v>679606.55350117874</v>
      </c>
      <c r="J132" s="514">
        <f t="shared" si="22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 ht="12.5">
      <c r="B133" s="195" t="str">
        <f t="shared" si="21"/>
        <v/>
      </c>
      <c r="C133" s="507">
        <f>IF(D93="","-",+C132+1)</f>
        <v>2049</v>
      </c>
      <c r="D133" s="374">
        <f>IF(F132+SUM(E$99:E132)=D$92,F132,D$92-SUM(E$99:E132))</f>
        <v>3178500.8925802941</v>
      </c>
      <c r="E133" s="522">
        <f t="shared" si="23"/>
        <v>322137.20930232556</v>
      </c>
      <c r="F133" s="523">
        <f t="shared" si="24"/>
        <v>2856363.6832779683</v>
      </c>
      <c r="G133" s="523">
        <f t="shared" si="25"/>
        <v>3017432.2879291312</v>
      </c>
      <c r="H133" s="526">
        <f t="shared" si="26"/>
        <v>645124.81055592338</v>
      </c>
      <c r="I133" s="577">
        <f t="shared" si="27"/>
        <v>645124.81055592338</v>
      </c>
      <c r="J133" s="514">
        <f t="shared" si="22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 ht="12.5">
      <c r="B134" s="195" t="str">
        <f t="shared" si="21"/>
        <v/>
      </c>
      <c r="C134" s="507">
        <f>IF(D93="","-",+C133+1)</f>
        <v>2050</v>
      </c>
      <c r="D134" s="374">
        <f>IF(F133+SUM(E$99:E133)=D$92,F133,D$92-SUM(E$99:E133))</f>
        <v>2856363.6832779683</v>
      </c>
      <c r="E134" s="522">
        <f t="shared" si="23"/>
        <v>322137.20930232556</v>
      </c>
      <c r="F134" s="523">
        <f t="shared" si="24"/>
        <v>2534226.4739756426</v>
      </c>
      <c r="G134" s="523">
        <f t="shared" si="25"/>
        <v>2695295.0786268055</v>
      </c>
      <c r="H134" s="526">
        <f t="shared" si="26"/>
        <v>610643.0676106679</v>
      </c>
      <c r="I134" s="577">
        <f t="shared" si="27"/>
        <v>610643.0676106679</v>
      </c>
      <c r="J134" s="514">
        <f t="shared" si="22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 ht="12.5">
      <c r="B135" s="195" t="str">
        <f t="shared" si="21"/>
        <v/>
      </c>
      <c r="C135" s="507">
        <f>IF(D93="","-",+C134+1)</f>
        <v>2051</v>
      </c>
      <c r="D135" s="374">
        <f>IF(F134+SUM(E$99:E134)=D$92,F134,D$92-SUM(E$99:E134))</f>
        <v>2534226.4739756426</v>
      </c>
      <c r="E135" s="522">
        <f t="shared" si="23"/>
        <v>322137.20930232556</v>
      </c>
      <c r="F135" s="523">
        <f t="shared" si="24"/>
        <v>2212089.2646733169</v>
      </c>
      <c r="G135" s="523">
        <f t="shared" si="25"/>
        <v>2373157.8693244797</v>
      </c>
      <c r="H135" s="526">
        <f t="shared" si="26"/>
        <v>576161.32466541242</v>
      </c>
      <c r="I135" s="577">
        <f t="shared" si="27"/>
        <v>576161.32466541242</v>
      </c>
      <c r="J135" s="514">
        <f t="shared" si="22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 ht="12.5">
      <c r="B136" s="195" t="str">
        <f t="shared" si="21"/>
        <v/>
      </c>
      <c r="C136" s="507">
        <f>IF(D93="","-",+C135+1)</f>
        <v>2052</v>
      </c>
      <c r="D136" s="374">
        <f>IF(F135+SUM(E$99:E135)=D$92,F135,D$92-SUM(E$99:E135))</f>
        <v>2212089.2646733169</v>
      </c>
      <c r="E136" s="522">
        <f t="shared" si="23"/>
        <v>322137.20930232556</v>
      </c>
      <c r="F136" s="523">
        <f t="shared" si="24"/>
        <v>1889952.0553709914</v>
      </c>
      <c r="G136" s="523">
        <f t="shared" si="25"/>
        <v>2051020.660022154</v>
      </c>
      <c r="H136" s="526">
        <f t="shared" si="26"/>
        <v>541679.58172015694</v>
      </c>
      <c r="I136" s="577">
        <f t="shared" si="27"/>
        <v>541679.58172015694</v>
      </c>
      <c r="J136" s="514">
        <f t="shared" si="22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 ht="12.5">
      <c r="B137" s="195" t="str">
        <f t="shared" si="21"/>
        <v/>
      </c>
      <c r="C137" s="507">
        <f>IF(D93="","-",+C136+1)</f>
        <v>2053</v>
      </c>
      <c r="D137" s="374">
        <f>IF(F136+SUM(E$99:E136)=D$92,F136,D$92-SUM(E$99:E136))</f>
        <v>1889952.0553709914</v>
      </c>
      <c r="E137" s="522">
        <f t="shared" si="23"/>
        <v>322137.20930232556</v>
      </c>
      <c r="F137" s="523">
        <f t="shared" si="24"/>
        <v>1567814.8460686659</v>
      </c>
      <c r="G137" s="523">
        <f t="shared" si="25"/>
        <v>1728883.4507198287</v>
      </c>
      <c r="H137" s="526">
        <f t="shared" si="26"/>
        <v>507197.83877490158</v>
      </c>
      <c r="I137" s="577">
        <f t="shared" si="27"/>
        <v>507197.83877490158</v>
      </c>
      <c r="J137" s="514">
        <f t="shared" si="22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 ht="12.5">
      <c r="B138" s="195" t="str">
        <f t="shared" si="21"/>
        <v/>
      </c>
      <c r="C138" s="507">
        <f>IF(D93="","-",+C137+1)</f>
        <v>2054</v>
      </c>
      <c r="D138" s="374">
        <f>IF(F137+SUM(E$99:E137)=D$92,F137,D$92-SUM(E$99:E137))</f>
        <v>1567814.8460686659</v>
      </c>
      <c r="E138" s="522">
        <f t="shared" si="23"/>
        <v>322137.20930232556</v>
      </c>
      <c r="F138" s="523">
        <f t="shared" si="24"/>
        <v>1245677.6367663404</v>
      </c>
      <c r="G138" s="523">
        <f t="shared" si="25"/>
        <v>1406746.241417503</v>
      </c>
      <c r="H138" s="526">
        <f t="shared" si="26"/>
        <v>472716.0958296461</v>
      </c>
      <c r="I138" s="577">
        <f t="shared" si="27"/>
        <v>472716.0958296461</v>
      </c>
      <c r="J138" s="514">
        <f t="shared" si="22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 ht="12.5">
      <c r="B139" s="195" t="str">
        <f t="shared" si="21"/>
        <v/>
      </c>
      <c r="C139" s="507">
        <f>IF(D93="","-",+C138+1)</f>
        <v>2055</v>
      </c>
      <c r="D139" s="374">
        <f>IF(F138+SUM(E$99:E138)=D$92,F138,D$92-SUM(E$99:E138))</f>
        <v>1245677.6367663404</v>
      </c>
      <c r="E139" s="522">
        <f t="shared" si="23"/>
        <v>322137.20930232556</v>
      </c>
      <c r="F139" s="523">
        <f t="shared" si="24"/>
        <v>923540.42746401485</v>
      </c>
      <c r="G139" s="523">
        <f t="shared" si="25"/>
        <v>1084609.0321151777</v>
      </c>
      <c r="H139" s="526">
        <f t="shared" si="26"/>
        <v>438234.35288439068</v>
      </c>
      <c r="I139" s="577">
        <f t="shared" si="27"/>
        <v>438234.35288439068</v>
      </c>
      <c r="J139" s="514">
        <f t="shared" si="22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 ht="12.5">
      <c r="B140" s="195" t="str">
        <f t="shared" si="21"/>
        <v/>
      </c>
      <c r="C140" s="507">
        <f>IF(D93="","-",+C139+1)</f>
        <v>2056</v>
      </c>
      <c r="D140" s="374">
        <f>IF(F139+SUM(E$99:E139)=D$92,F139,D$92-SUM(E$99:E139))</f>
        <v>923540.42746401485</v>
      </c>
      <c r="E140" s="522">
        <f t="shared" si="23"/>
        <v>322137.20930232556</v>
      </c>
      <c r="F140" s="523">
        <f t="shared" si="24"/>
        <v>601403.21816168935</v>
      </c>
      <c r="G140" s="523">
        <f t="shared" si="25"/>
        <v>762471.8228128521</v>
      </c>
      <c r="H140" s="526">
        <f t="shared" si="26"/>
        <v>403752.60993913526</v>
      </c>
      <c r="I140" s="577">
        <f t="shared" si="27"/>
        <v>403752.60993913526</v>
      </c>
      <c r="J140" s="514">
        <f t="shared" si="22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 ht="12.5">
      <c r="B141" s="195" t="str">
        <f t="shared" si="21"/>
        <v/>
      </c>
      <c r="C141" s="507">
        <f>IF(D93="","-",+C140+1)</f>
        <v>2057</v>
      </c>
      <c r="D141" s="374">
        <f>IF(F140+SUM(E$99:E140)=D$92,F140,D$92-SUM(E$99:E140))</f>
        <v>601403.21816168935</v>
      </c>
      <c r="E141" s="522">
        <f t="shared" si="23"/>
        <v>322137.20930232556</v>
      </c>
      <c r="F141" s="523">
        <f t="shared" si="24"/>
        <v>279266.00885936379</v>
      </c>
      <c r="G141" s="523">
        <f t="shared" si="25"/>
        <v>440334.6135105266</v>
      </c>
      <c r="H141" s="526">
        <f t="shared" si="26"/>
        <v>369270.86699387984</v>
      </c>
      <c r="I141" s="577">
        <f t="shared" si="27"/>
        <v>369270.86699387984</v>
      </c>
      <c r="J141" s="514">
        <f t="shared" si="22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 ht="12.5">
      <c r="B142" s="195" t="str">
        <f t="shared" si="21"/>
        <v/>
      </c>
      <c r="C142" s="507">
        <f>IF(D93="","-",+C141+1)</f>
        <v>2058</v>
      </c>
      <c r="D142" s="374">
        <f>IF(F141+SUM(E$99:E141)=D$92,F141,D$92-SUM(E$99:E141))</f>
        <v>279266.00885936379</v>
      </c>
      <c r="E142" s="522">
        <f t="shared" si="23"/>
        <v>279266.00885936379</v>
      </c>
      <c r="F142" s="523">
        <f t="shared" si="24"/>
        <v>0</v>
      </c>
      <c r="G142" s="523">
        <f t="shared" si="25"/>
        <v>139633.0044296819</v>
      </c>
      <c r="H142" s="526">
        <f t="shared" si="26"/>
        <v>294212.40196882706</v>
      </c>
      <c r="I142" s="577">
        <f t="shared" si="27"/>
        <v>294212.40196882706</v>
      </c>
      <c r="J142" s="514">
        <f t="shared" si="22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 ht="12.5">
      <c r="B143" s="195" t="str">
        <f t="shared" si="21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3"/>
        <v>0</v>
      </c>
      <c r="F143" s="523">
        <f t="shared" si="24"/>
        <v>0</v>
      </c>
      <c r="G143" s="523">
        <f t="shared" si="25"/>
        <v>0</v>
      </c>
      <c r="H143" s="526">
        <f t="shared" si="26"/>
        <v>0</v>
      </c>
      <c r="I143" s="577">
        <f t="shared" si="27"/>
        <v>0</v>
      </c>
      <c r="J143" s="514">
        <f t="shared" si="22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 ht="12.5">
      <c r="B144" s="195" t="str">
        <f t="shared" si="21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3"/>
        <v>0</v>
      </c>
      <c r="F144" s="523">
        <f t="shared" si="24"/>
        <v>0</v>
      </c>
      <c r="G144" s="523">
        <f t="shared" si="25"/>
        <v>0</v>
      </c>
      <c r="H144" s="526">
        <f t="shared" si="26"/>
        <v>0</v>
      </c>
      <c r="I144" s="577">
        <f t="shared" si="27"/>
        <v>0</v>
      </c>
      <c r="J144" s="514">
        <f t="shared" si="22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 ht="12.5">
      <c r="B145" s="195" t="str">
        <f t="shared" si="21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3"/>
        <v>0</v>
      </c>
      <c r="F145" s="523">
        <f t="shared" si="24"/>
        <v>0</v>
      </c>
      <c r="G145" s="523">
        <f t="shared" si="25"/>
        <v>0</v>
      </c>
      <c r="H145" s="526">
        <f t="shared" si="26"/>
        <v>0</v>
      </c>
      <c r="I145" s="577">
        <f t="shared" si="27"/>
        <v>0</v>
      </c>
      <c r="J145" s="514">
        <f t="shared" si="22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 ht="12.5">
      <c r="B146" s="195" t="str">
        <f t="shared" si="21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3"/>
        <v>0</v>
      </c>
      <c r="F146" s="523">
        <f t="shared" si="24"/>
        <v>0</v>
      </c>
      <c r="G146" s="523">
        <f t="shared" si="25"/>
        <v>0</v>
      </c>
      <c r="H146" s="526">
        <f t="shared" si="26"/>
        <v>0</v>
      </c>
      <c r="I146" s="577">
        <f t="shared" si="27"/>
        <v>0</v>
      </c>
      <c r="J146" s="514">
        <f t="shared" si="22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 ht="12.5">
      <c r="B147" s="195" t="str">
        <f t="shared" si="21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3"/>
        <v>0</v>
      </c>
      <c r="F147" s="523">
        <f t="shared" si="24"/>
        <v>0</v>
      </c>
      <c r="G147" s="523">
        <f t="shared" si="25"/>
        <v>0</v>
      </c>
      <c r="H147" s="526">
        <f t="shared" si="26"/>
        <v>0</v>
      </c>
      <c r="I147" s="577">
        <f t="shared" si="27"/>
        <v>0</v>
      </c>
      <c r="J147" s="514">
        <f t="shared" si="22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 ht="12.5">
      <c r="B148" s="195" t="str">
        <f t="shared" si="21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3"/>
        <v>0</v>
      </c>
      <c r="F148" s="523">
        <f t="shared" si="24"/>
        <v>0</v>
      </c>
      <c r="G148" s="523">
        <f t="shared" si="25"/>
        <v>0</v>
      </c>
      <c r="H148" s="526">
        <f t="shared" si="26"/>
        <v>0</v>
      </c>
      <c r="I148" s="577">
        <f t="shared" si="27"/>
        <v>0</v>
      </c>
      <c r="J148" s="514">
        <f t="shared" si="22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 ht="12.5">
      <c r="B149" s="195" t="str">
        <f t="shared" si="21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3"/>
        <v>0</v>
      </c>
      <c r="F149" s="523">
        <f t="shared" si="24"/>
        <v>0</v>
      </c>
      <c r="G149" s="523">
        <f t="shared" si="25"/>
        <v>0</v>
      </c>
      <c r="H149" s="526">
        <f t="shared" si="26"/>
        <v>0</v>
      </c>
      <c r="I149" s="577">
        <f t="shared" si="27"/>
        <v>0</v>
      </c>
      <c r="J149" s="514">
        <f t="shared" si="22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 ht="12.5">
      <c r="B150" s="195" t="str">
        <f t="shared" si="21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3"/>
        <v>0</v>
      </c>
      <c r="F150" s="523">
        <f t="shared" si="24"/>
        <v>0</v>
      </c>
      <c r="G150" s="523">
        <f t="shared" si="25"/>
        <v>0</v>
      </c>
      <c r="H150" s="526">
        <f t="shared" si="26"/>
        <v>0</v>
      </c>
      <c r="I150" s="577">
        <f t="shared" si="27"/>
        <v>0</v>
      </c>
      <c r="J150" s="514">
        <f t="shared" si="22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 ht="12.5">
      <c r="B151" s="195" t="str">
        <f t="shared" si="21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3"/>
        <v>0</v>
      </c>
      <c r="F151" s="523">
        <f t="shared" si="24"/>
        <v>0</v>
      </c>
      <c r="G151" s="523">
        <f t="shared" si="25"/>
        <v>0</v>
      </c>
      <c r="H151" s="526">
        <f t="shared" si="26"/>
        <v>0</v>
      </c>
      <c r="I151" s="577">
        <f t="shared" si="27"/>
        <v>0</v>
      </c>
      <c r="J151" s="514">
        <f t="shared" si="22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 ht="12.5">
      <c r="B152" s="195" t="str">
        <f t="shared" si="21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3"/>
        <v>0</v>
      </c>
      <c r="F152" s="523">
        <f t="shared" si="24"/>
        <v>0</v>
      </c>
      <c r="G152" s="523">
        <f t="shared" si="25"/>
        <v>0</v>
      </c>
      <c r="H152" s="526">
        <f t="shared" si="26"/>
        <v>0</v>
      </c>
      <c r="I152" s="577">
        <f t="shared" si="27"/>
        <v>0</v>
      </c>
      <c r="J152" s="514">
        <f t="shared" si="22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 ht="12.5">
      <c r="B153" s="195" t="str">
        <f t="shared" si="21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3"/>
        <v>0</v>
      </c>
      <c r="F153" s="523">
        <f t="shared" si="24"/>
        <v>0</v>
      </c>
      <c r="G153" s="523">
        <f t="shared" si="25"/>
        <v>0</v>
      </c>
      <c r="H153" s="526">
        <f t="shared" si="26"/>
        <v>0</v>
      </c>
      <c r="I153" s="577">
        <f t="shared" si="27"/>
        <v>0</v>
      </c>
      <c r="J153" s="514">
        <f t="shared" si="22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" thickBot="1">
      <c r="B154" s="195" t="str">
        <f t="shared" si="21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23"/>
        <v>0</v>
      </c>
      <c r="F154" s="528">
        <f t="shared" si="24"/>
        <v>0</v>
      </c>
      <c r="G154" s="528">
        <f t="shared" si="25"/>
        <v>0</v>
      </c>
      <c r="H154" s="530">
        <f t="shared" si="26"/>
        <v>0</v>
      </c>
      <c r="I154" s="579">
        <f t="shared" si="27"/>
        <v>0</v>
      </c>
      <c r="J154" s="533">
        <f t="shared" si="22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 ht="12.5">
      <c r="C155" s="374" t="s">
        <v>78</v>
      </c>
      <c r="D155" s="375"/>
      <c r="E155" s="375">
        <f>SUM(E99:E154)</f>
        <v>13851899.999999996</v>
      </c>
      <c r="F155" s="375"/>
      <c r="G155" s="375"/>
      <c r="H155" s="375">
        <f>SUM(H99:H154)</f>
        <v>46896729.733180113</v>
      </c>
      <c r="I155" s="375">
        <f>SUM(I99:I154)</f>
        <v>46896729.733180113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view="pageBreakPreview" zoomScale="80" zoomScaleNormal="100" zoomScaleSheetLayoutView="80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2.54296875" style="183" customWidth="1"/>
    <col min="17" max="17" width="9.1796875" style="183" customWidth="1"/>
    <col min="18" max="18" width="8.7265625" style="183"/>
    <col min="19" max="21" width="9.1796875" style="183" customWidth="1"/>
    <col min="22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1100156.2769158005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1100156.2769158005</v>
      </c>
      <c r="O6" s="269"/>
      <c r="P6" s="269"/>
    </row>
    <row r="7" spans="1:16" ht="13.5" thickBot="1">
      <c r="C7" s="467" t="s">
        <v>48</v>
      </c>
      <c r="D7" s="624" t="s">
        <v>355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356</v>
      </c>
      <c r="E9" s="637" t="s">
        <v>506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9381463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223368.16666666666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>+G17</f>
        <v>1240275.0587599066</v>
      </c>
      <c r="L17" s="513">
        <f t="shared" ref="L17:L72" si="1">IF(K17&lt;&gt;0,+G17-K17,0)</f>
        <v>0</v>
      </c>
      <c r="M17" s="512">
        <f>+H17</f>
        <v>1240275.0587599066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>+G18</f>
        <v>1353054.593855357</v>
      </c>
      <c r="L18" s="519">
        <f>IF(K18&lt;&gt;0,+G18-K18,0)</f>
        <v>0</v>
      </c>
      <c r="M18" s="518">
        <f>+H18</f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1228688.6274670849</v>
      </c>
      <c r="H19" s="639">
        <v>1228688.6274670849</v>
      </c>
      <c r="I19" s="511">
        <f t="shared" si="0"/>
        <v>0</v>
      </c>
      <c r="J19" s="511"/>
      <c r="K19" s="518">
        <f>+G19</f>
        <v>1228688.6274670849</v>
      </c>
      <c r="L19" s="519">
        <f>IF(K19&lt;&gt;0,+G19-K19,0)</f>
        <v>0</v>
      </c>
      <c r="M19" s="518">
        <f>+H19</f>
        <v>1228688.6274670849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31">
        <v>8823640.1826499756</v>
      </c>
      <c r="E20" s="630">
        <v>218034.48837209304</v>
      </c>
      <c r="F20" s="631">
        <v>8605605.6942778826</v>
      </c>
      <c r="G20" s="630">
        <v>1085624.6352381217</v>
      </c>
      <c r="H20" s="639">
        <v>1085624.6352381217</v>
      </c>
      <c r="I20" s="511">
        <f t="shared" si="0"/>
        <v>0</v>
      </c>
      <c r="J20" s="511"/>
      <c r="K20" s="518">
        <f>+G20</f>
        <v>1085624.6352381217</v>
      </c>
      <c r="L20" s="519">
        <f>IF(K20&lt;&gt;0,+G20-K20,0)</f>
        <v>0</v>
      </c>
      <c r="M20" s="518">
        <f>+H20</f>
        <v>1085624.6352381217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1306508.9435041705</v>
      </c>
      <c r="H21" s="639">
        <v>1306508.9435041705</v>
      </c>
      <c r="I21" s="511">
        <f t="shared" si="0"/>
        <v>0</v>
      </c>
      <c r="J21" s="511"/>
      <c r="K21" s="518">
        <f>+G21</f>
        <v>1306508.9435041705</v>
      </c>
      <c r="L21" s="519">
        <f>IF(K21&lt;&gt;0,+G21-K21,0)</f>
        <v>0</v>
      </c>
      <c r="M21" s="518">
        <f>+H21</f>
        <v>1306508.9435041705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8382915.3772047106</v>
      </c>
      <c r="E22" s="522">
        <f>IF(+I14&lt;F21,I14,D22)</f>
        <v>223368.16666666666</v>
      </c>
      <c r="F22" s="523">
        <f t="shared" ref="F22:F72" si="5">+D22-E22</f>
        <v>8159547.2105380436</v>
      </c>
      <c r="G22" s="524">
        <f t="shared" ref="G22:G49" si="6">+I$12*((D22+F22)/2)+E22</f>
        <v>1100156.2769158005</v>
      </c>
      <c r="H22" s="491">
        <f t="shared" ref="H22:H49" si="7">+I$13*((D22+F22)/2)+E22</f>
        <v>1100156.2769158005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8159547.2105380436</v>
      </c>
      <c r="E23" s="522">
        <f>IF(+I14&lt;F22,I14,D23)</f>
        <v>223368.16666666666</v>
      </c>
      <c r="F23" s="523">
        <f t="shared" si="5"/>
        <v>7936179.0438713767</v>
      </c>
      <c r="G23" s="524">
        <f t="shared" si="6"/>
        <v>1076478.236031296</v>
      </c>
      <c r="H23" s="491">
        <f t="shared" si="7"/>
        <v>1076478.236031296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7936179.0438713767</v>
      </c>
      <c r="E24" s="522">
        <f>IF(+I14&lt;F23,I14,D24)</f>
        <v>223368.16666666666</v>
      </c>
      <c r="F24" s="523">
        <f t="shared" si="5"/>
        <v>7712810.8772047097</v>
      </c>
      <c r="G24" s="524">
        <f t="shared" si="6"/>
        <v>1052800.1951467912</v>
      </c>
      <c r="H24" s="491">
        <f t="shared" si="7"/>
        <v>1052800.1951467912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7712810.8772047097</v>
      </c>
      <c r="E25" s="522">
        <f>IF(+I14&lt;F24,I14,D25)</f>
        <v>223368.16666666666</v>
      </c>
      <c r="F25" s="523">
        <f t="shared" si="5"/>
        <v>7489442.7105380427</v>
      </c>
      <c r="G25" s="524">
        <f t="shared" si="6"/>
        <v>1029122.1542622866</v>
      </c>
      <c r="H25" s="491">
        <f t="shared" si="7"/>
        <v>1029122.1542622866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7489442.7105380427</v>
      </c>
      <c r="E26" s="522">
        <f>IF(+I14&lt;F25,I14,D26)</f>
        <v>223368.16666666666</v>
      </c>
      <c r="F26" s="523">
        <f t="shared" si="5"/>
        <v>7266074.5438713757</v>
      </c>
      <c r="G26" s="524">
        <f t="shared" si="6"/>
        <v>1005444.1133777819</v>
      </c>
      <c r="H26" s="491">
        <f t="shared" si="7"/>
        <v>1005444.1133777819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7266074.5438713757</v>
      </c>
      <c r="E27" s="522">
        <f>IF(+I14&lt;F26,I14,D27)</f>
        <v>223368.16666666666</v>
      </c>
      <c r="F27" s="523">
        <f t="shared" si="5"/>
        <v>7042706.3772047088</v>
      </c>
      <c r="G27" s="524">
        <f t="shared" si="6"/>
        <v>981766.07249327737</v>
      </c>
      <c r="H27" s="491">
        <f t="shared" si="7"/>
        <v>981766.07249327737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7042706.3772047088</v>
      </c>
      <c r="E28" s="522">
        <f>IF(+I14&lt;F27,I14,D28)</f>
        <v>223368.16666666666</v>
      </c>
      <c r="F28" s="523">
        <f t="shared" si="5"/>
        <v>6819338.2105380418</v>
      </c>
      <c r="G28" s="524">
        <f t="shared" si="6"/>
        <v>958088.0316087727</v>
      </c>
      <c r="H28" s="491">
        <f t="shared" si="7"/>
        <v>958088.0316087727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6819338.2105380418</v>
      </c>
      <c r="E29" s="522">
        <f>IF(+I14&lt;F28,I14,D29)</f>
        <v>223368.16666666666</v>
      </c>
      <c r="F29" s="523">
        <f t="shared" si="5"/>
        <v>6595970.0438713748</v>
      </c>
      <c r="G29" s="524">
        <f t="shared" si="6"/>
        <v>934409.99072426814</v>
      </c>
      <c r="H29" s="491">
        <f t="shared" si="7"/>
        <v>934409.99072426814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6595970.0438713748</v>
      </c>
      <c r="E30" s="522">
        <f>IF(+I14&lt;F29,I14,D30)</f>
        <v>223368.16666666666</v>
      </c>
      <c r="F30" s="523">
        <f t="shared" si="5"/>
        <v>6372601.8772047078</v>
      </c>
      <c r="G30" s="524">
        <f t="shared" si="6"/>
        <v>910731.94983976346</v>
      </c>
      <c r="H30" s="491">
        <f t="shared" si="7"/>
        <v>910731.94983976346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6372601.8772047078</v>
      </c>
      <c r="E31" s="522">
        <f>IF(+I14&lt;F30,I14,D31)</f>
        <v>223368.16666666666</v>
      </c>
      <c r="F31" s="523">
        <f t="shared" si="5"/>
        <v>6149233.7105380408</v>
      </c>
      <c r="G31" s="524">
        <f t="shared" si="6"/>
        <v>887053.9089552589</v>
      </c>
      <c r="H31" s="491">
        <f t="shared" si="7"/>
        <v>887053.9089552589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6149233.7105380408</v>
      </c>
      <c r="E32" s="522">
        <f>IF(+I14&lt;F31,I14,D32)</f>
        <v>223368.16666666666</v>
      </c>
      <c r="F32" s="523">
        <f t="shared" si="5"/>
        <v>5925865.5438713739</v>
      </c>
      <c r="G32" s="524">
        <f t="shared" si="6"/>
        <v>863375.86807075422</v>
      </c>
      <c r="H32" s="491">
        <f t="shared" si="7"/>
        <v>863375.86807075422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5925865.5438713739</v>
      </c>
      <c r="E33" s="522">
        <f>IF(+I14&lt;F32,I14,D33)</f>
        <v>223368.16666666666</v>
      </c>
      <c r="F33" s="523">
        <f t="shared" si="5"/>
        <v>5702497.3772047069</v>
      </c>
      <c r="G33" s="524">
        <f t="shared" si="6"/>
        <v>839697.82718624966</v>
      </c>
      <c r="H33" s="491">
        <f t="shared" si="7"/>
        <v>839697.82718624966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5702497.3772047069</v>
      </c>
      <c r="E34" s="522">
        <f>IF(+I14&lt;F33,I14,D34)</f>
        <v>223368.16666666666</v>
      </c>
      <c r="F34" s="523">
        <f t="shared" si="5"/>
        <v>5479129.2105380399</v>
      </c>
      <c r="G34" s="524">
        <f t="shared" si="6"/>
        <v>816019.78630174499</v>
      </c>
      <c r="H34" s="491">
        <f t="shared" si="7"/>
        <v>816019.78630174499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5479129.2105380399</v>
      </c>
      <c r="E35" s="522">
        <f>IF(+I14&lt;F34,I14,D35)</f>
        <v>223368.16666666666</v>
      </c>
      <c r="F35" s="523">
        <f t="shared" si="5"/>
        <v>5255761.0438713729</v>
      </c>
      <c r="G35" s="524">
        <f t="shared" si="6"/>
        <v>792341.74541724043</v>
      </c>
      <c r="H35" s="491">
        <f t="shared" si="7"/>
        <v>792341.74541724043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>IU</v>
      </c>
      <c r="C36" s="507">
        <f>IF(D11="","-",+C35+1)</f>
        <v>2035</v>
      </c>
      <c r="D36" s="523">
        <f>IF(F35+SUM(E$17:E35)=D$10,F35,D$10-SUM(E$17:E35))</f>
        <v>5255761.0438713785</v>
      </c>
      <c r="E36" s="522">
        <f>IF(+I14&lt;F35,I14,D36)</f>
        <v>223368.16666666666</v>
      </c>
      <c r="F36" s="523">
        <f t="shared" si="5"/>
        <v>5032392.8772047115</v>
      </c>
      <c r="G36" s="524">
        <f t="shared" si="6"/>
        <v>768663.70453273633</v>
      </c>
      <c r="H36" s="491">
        <f t="shared" si="7"/>
        <v>768663.70453273633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5032392.8772047115</v>
      </c>
      <c r="E37" s="522">
        <f>IF(+I14&lt;F36,I14,D37)</f>
        <v>223368.16666666666</v>
      </c>
      <c r="F37" s="523">
        <f t="shared" si="5"/>
        <v>4809024.7105380446</v>
      </c>
      <c r="G37" s="524">
        <f t="shared" si="6"/>
        <v>744985.66364823189</v>
      </c>
      <c r="H37" s="491">
        <f t="shared" si="7"/>
        <v>744985.66364823189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4809024.7105380446</v>
      </c>
      <c r="E38" s="522">
        <f>IF(+I14&lt;F37,I14,D38)</f>
        <v>223368.16666666666</v>
      </c>
      <c r="F38" s="523">
        <f t="shared" si="5"/>
        <v>4585656.5438713776</v>
      </c>
      <c r="G38" s="524">
        <f t="shared" si="6"/>
        <v>721307.62276372709</v>
      </c>
      <c r="H38" s="491">
        <f t="shared" si="7"/>
        <v>721307.62276372709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4585656.5438713776</v>
      </c>
      <c r="E39" s="522">
        <f>IF(+I14&lt;F38,I14,D39)</f>
        <v>223368.16666666666</v>
      </c>
      <c r="F39" s="523">
        <f t="shared" si="5"/>
        <v>4362288.3772047106</v>
      </c>
      <c r="G39" s="524">
        <f t="shared" si="6"/>
        <v>697629.58187922265</v>
      </c>
      <c r="H39" s="491">
        <f t="shared" si="7"/>
        <v>697629.58187922265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4362288.3772047106</v>
      </c>
      <c r="E40" s="522">
        <f>IF(+I14&lt;F39,I14,D40)</f>
        <v>223368.16666666666</v>
      </c>
      <c r="F40" s="523">
        <f t="shared" si="5"/>
        <v>4138920.2105380441</v>
      </c>
      <c r="G40" s="524">
        <f t="shared" si="6"/>
        <v>673951.54099471797</v>
      </c>
      <c r="H40" s="491">
        <f t="shared" si="7"/>
        <v>673951.54099471797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4138920.2105380441</v>
      </c>
      <c r="E41" s="522">
        <f>IF(+I14&lt;F40,I14,D41)</f>
        <v>223368.16666666666</v>
      </c>
      <c r="F41" s="523">
        <f t="shared" si="5"/>
        <v>3915552.0438713776</v>
      </c>
      <c r="G41" s="524">
        <f t="shared" si="6"/>
        <v>650273.50011021341</v>
      </c>
      <c r="H41" s="491">
        <f t="shared" si="7"/>
        <v>650273.50011021341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3915552.0438713776</v>
      </c>
      <c r="E42" s="522">
        <f>IF(+I14&lt;F41,I14,D42)</f>
        <v>223368.16666666666</v>
      </c>
      <c r="F42" s="523">
        <f t="shared" si="5"/>
        <v>3692183.8772047111</v>
      </c>
      <c r="G42" s="524">
        <f t="shared" si="6"/>
        <v>626595.45922570885</v>
      </c>
      <c r="H42" s="491">
        <f t="shared" si="7"/>
        <v>626595.45922570885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3692183.8772047111</v>
      </c>
      <c r="E43" s="522">
        <f>IF(+I14&lt;F42,I14,D43)</f>
        <v>223368.16666666666</v>
      </c>
      <c r="F43" s="523">
        <f t="shared" si="5"/>
        <v>3468815.7105380446</v>
      </c>
      <c r="G43" s="524">
        <f t="shared" si="6"/>
        <v>602917.41834120417</v>
      </c>
      <c r="H43" s="491">
        <f t="shared" si="7"/>
        <v>602917.41834120417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3468815.7105380446</v>
      </c>
      <c r="E44" s="522">
        <f>IF(+I14&lt;F43,I14,D44)</f>
        <v>223368.16666666666</v>
      </c>
      <c r="F44" s="523">
        <f t="shared" si="5"/>
        <v>3245447.5438713781</v>
      </c>
      <c r="G44" s="524">
        <f t="shared" si="6"/>
        <v>579239.37745669973</v>
      </c>
      <c r="H44" s="491">
        <f t="shared" si="7"/>
        <v>579239.37745669973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3245447.5438713781</v>
      </c>
      <c r="E45" s="522">
        <f>IF(+I14&lt;F44,I14,D45)</f>
        <v>223368.16666666666</v>
      </c>
      <c r="F45" s="523">
        <f t="shared" si="5"/>
        <v>3022079.3772047115</v>
      </c>
      <c r="G45" s="524">
        <f t="shared" si="6"/>
        <v>555561.33657219505</v>
      </c>
      <c r="H45" s="491">
        <f t="shared" si="7"/>
        <v>555561.33657219505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3022079.3772047115</v>
      </c>
      <c r="E46" s="522">
        <f>IF(+I14&lt;F45,I14,D46)</f>
        <v>223368.16666666666</v>
      </c>
      <c r="F46" s="523">
        <f t="shared" si="5"/>
        <v>2798711.210538045</v>
      </c>
      <c r="G46" s="524">
        <f t="shared" si="6"/>
        <v>531883.29568769061</v>
      </c>
      <c r="H46" s="491">
        <f t="shared" si="7"/>
        <v>531883.29568769061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2798711.210538045</v>
      </c>
      <c r="E47" s="522">
        <f>IF(+I14&lt;F46,I14,D47)</f>
        <v>223368.16666666666</v>
      </c>
      <c r="F47" s="523">
        <f t="shared" si="5"/>
        <v>2575343.0438713785</v>
      </c>
      <c r="G47" s="524">
        <f t="shared" si="6"/>
        <v>508205.25480318593</v>
      </c>
      <c r="H47" s="491">
        <f t="shared" si="7"/>
        <v>508205.25480318593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2575343.0438713785</v>
      </c>
      <c r="E48" s="522">
        <f>IF(+I14&lt;F47,I14,D48)</f>
        <v>223368.16666666666</v>
      </c>
      <c r="F48" s="523">
        <f t="shared" si="5"/>
        <v>2351974.877204712</v>
      </c>
      <c r="G48" s="524">
        <f t="shared" si="6"/>
        <v>484527.21391868143</v>
      </c>
      <c r="H48" s="491">
        <f t="shared" si="7"/>
        <v>484527.21391868143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2351974.877204712</v>
      </c>
      <c r="E49" s="522">
        <f>IF(+I14&lt;F48,I14,D49)</f>
        <v>223368.16666666666</v>
      </c>
      <c r="F49" s="523">
        <f t="shared" si="5"/>
        <v>2128606.7105380455</v>
      </c>
      <c r="G49" s="524">
        <f t="shared" si="6"/>
        <v>460849.17303417681</v>
      </c>
      <c r="H49" s="491">
        <f t="shared" si="7"/>
        <v>460849.17303417681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2128606.7105380455</v>
      </c>
      <c r="E50" s="522">
        <f>IF(+I14&lt;F49,I14,D50)</f>
        <v>223368.16666666666</v>
      </c>
      <c r="F50" s="523">
        <f t="shared" si="5"/>
        <v>1905238.5438713788</v>
      </c>
      <c r="G50" s="524">
        <f t="shared" ref="G50:G72" si="8">+I$12*((D50+F50)/2)+E50</f>
        <v>437171.13214967225</v>
      </c>
      <c r="H50" s="491">
        <f t="shared" ref="H50:H72" si="9">+I$13*((D50+F50)/2)+E50</f>
        <v>437171.13214967225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>IU</v>
      </c>
      <c r="C51" s="507">
        <f>IF(D11="","-",+C50+1)</f>
        <v>2050</v>
      </c>
      <c r="D51" s="523">
        <f>IF(F50+SUM(E$17:E50)=D$10,F50,D$10-SUM(E$17:E50))</f>
        <v>1905238.5438713739</v>
      </c>
      <c r="E51" s="522">
        <f>IF(+I14&lt;F50,I14,D51)</f>
        <v>223368.16666666666</v>
      </c>
      <c r="F51" s="523">
        <f t="shared" si="5"/>
        <v>1681870.3772047071</v>
      </c>
      <c r="G51" s="524">
        <f t="shared" si="8"/>
        <v>413493.09126516711</v>
      </c>
      <c r="H51" s="491">
        <f t="shared" si="9"/>
        <v>413493.09126516711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1681870.3772047071</v>
      </c>
      <c r="E52" s="522">
        <f>IF(+I14&lt;F51,I14,D52)</f>
        <v>223368.16666666666</v>
      </c>
      <c r="F52" s="523">
        <f t="shared" si="5"/>
        <v>1458502.2105380404</v>
      </c>
      <c r="G52" s="524">
        <f t="shared" si="8"/>
        <v>389815.05038066255</v>
      </c>
      <c r="H52" s="491">
        <f t="shared" si="9"/>
        <v>389815.05038066255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1458502.2105380404</v>
      </c>
      <c r="E53" s="522">
        <f>IF(+I14&lt;F52,I14,D53)</f>
        <v>223368.16666666666</v>
      </c>
      <c r="F53" s="523">
        <f t="shared" si="5"/>
        <v>1235134.0438713736</v>
      </c>
      <c r="G53" s="524">
        <f t="shared" si="8"/>
        <v>366137.00949615793</v>
      </c>
      <c r="H53" s="491">
        <f t="shared" si="9"/>
        <v>366137.00949615793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1235134.0438713736</v>
      </c>
      <c r="E54" s="522">
        <f>IF(+I14&lt;F53,I14,D54)</f>
        <v>223368.16666666666</v>
      </c>
      <c r="F54" s="523">
        <f t="shared" si="5"/>
        <v>1011765.877204707</v>
      </c>
      <c r="G54" s="524">
        <f t="shared" si="8"/>
        <v>342458.96861165337</v>
      </c>
      <c r="H54" s="491">
        <f t="shared" si="9"/>
        <v>342458.96861165337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1011765.877204707</v>
      </c>
      <c r="E55" s="522">
        <f>IF(+I14&lt;F54,I14,D55)</f>
        <v>223368.16666666666</v>
      </c>
      <c r="F55" s="523">
        <f t="shared" si="5"/>
        <v>788397.71053804038</v>
      </c>
      <c r="G55" s="524">
        <f t="shared" si="8"/>
        <v>318780.92772714875</v>
      </c>
      <c r="H55" s="491">
        <f t="shared" si="9"/>
        <v>318780.92772714875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788397.71053804038</v>
      </c>
      <c r="E56" s="522">
        <f>IF(+I14&lt;F55,I14,D56)</f>
        <v>223368.16666666666</v>
      </c>
      <c r="F56" s="523">
        <f t="shared" si="5"/>
        <v>565029.54387137375</v>
      </c>
      <c r="G56" s="524">
        <f t="shared" si="8"/>
        <v>295102.88684264419</v>
      </c>
      <c r="H56" s="491">
        <f t="shared" si="9"/>
        <v>295102.88684264419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565029.54387137375</v>
      </c>
      <c r="E57" s="522">
        <f>IF(+I14&lt;F56,I14,D57)</f>
        <v>223368.16666666666</v>
      </c>
      <c r="F57" s="523">
        <f t="shared" si="5"/>
        <v>341661.37720470713</v>
      </c>
      <c r="G57" s="524">
        <f t="shared" si="8"/>
        <v>271424.84595813963</v>
      </c>
      <c r="H57" s="491">
        <f t="shared" si="9"/>
        <v>271424.84595813963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341661.37720470713</v>
      </c>
      <c r="E58" s="522">
        <f>IF(+I14&lt;F57,I14,D58)</f>
        <v>223368.16666666666</v>
      </c>
      <c r="F58" s="523">
        <f t="shared" si="5"/>
        <v>118293.21053804047</v>
      </c>
      <c r="G58" s="524">
        <f t="shared" si="8"/>
        <v>247746.80507363504</v>
      </c>
      <c r="H58" s="491">
        <f t="shared" si="9"/>
        <v>247746.80507363504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118293.21053804047</v>
      </c>
      <c r="E59" s="522">
        <f>IF(+I14&lt;F58,I14,D59)</f>
        <v>118293.21053804047</v>
      </c>
      <c r="F59" s="523">
        <f t="shared" si="5"/>
        <v>0</v>
      </c>
      <c r="G59" s="524">
        <f t="shared" si="8"/>
        <v>124563.01952039852</v>
      </c>
      <c r="H59" s="491">
        <f t="shared" si="9"/>
        <v>124563.01952039852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9381463</v>
      </c>
      <c r="F73" s="375"/>
      <c r="G73" s="375">
        <f>SUM(G17:G72)</f>
        <v>31274921.895149596</v>
      </c>
      <c r="H73" s="375">
        <f>SUM(H17:H72)</f>
        <v>31274921.895149596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1085624.6352381217</v>
      </c>
      <c r="N87" s="546">
        <f>IF(J92&lt;D11,0,VLOOKUP(J92,C17:O72,11))</f>
        <v>1085624.6352381217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1147315.8547577483</v>
      </c>
      <c r="N88" s="550">
        <f>IF(J92&lt;D11,0,VLOOKUP(J92,C99:P154,7))</f>
        <v>1147315.8547577483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61691.219519626582</v>
      </c>
      <c r="N89" s="555">
        <f>+N88-N87</f>
        <v>61691.219519626582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218173.55813953487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10">+I99-H99</f>
        <v>0</v>
      </c>
      <c r="K99" s="514"/>
      <c r="L99" s="512">
        <f>+H99</f>
        <v>731238.56219016481</v>
      </c>
      <c r="M99" s="513">
        <f t="shared" ref="M99:M130" si="11">IF(L99&lt;&gt;0,+H99-L99,0)</f>
        <v>0</v>
      </c>
      <c r="N99" s="512">
        <f>+I99</f>
        <v>731238.56219016481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10"/>
        <v>0</v>
      </c>
      <c r="K100" s="514"/>
      <c r="L100" s="655">
        <f>+H100</f>
        <v>1331725.0793304511</v>
      </c>
      <c r="M100" s="514">
        <f t="shared" si="11"/>
        <v>0</v>
      </c>
      <c r="N100" s="655">
        <f>+I100</f>
        <v>1331725.0793304511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10"/>
        <v>0</v>
      </c>
      <c r="K101" s="514"/>
      <c r="L101" s="655">
        <f>+H101</f>
        <v>1163360.3325167969</v>
      </c>
      <c r="M101" s="514">
        <f t="shared" ref="M101" si="15">IF(L101&lt;&gt;0,+H101-L101,0)</f>
        <v>0</v>
      </c>
      <c r="N101" s="655">
        <f>+I101</f>
        <v>1163360.3325167969</v>
      </c>
      <c r="O101" s="514">
        <f t="shared" ref="O101" si="16">IF(N101&lt;&gt;0,+I101-N101,0)</f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374">
        <f>IF(F101+SUM(E$99:E101)=D$92,F101,D$92-SUM(E$99:E101))</f>
        <v>8789370.3410852719</v>
      </c>
      <c r="E102" s="522">
        <f>IF(+J96&lt;F101,J96,D102)</f>
        <v>218173.55813953487</v>
      </c>
      <c r="F102" s="523">
        <f t="shared" ref="F102:F130" si="17">+D102-E102</f>
        <v>8571196.7829457372</v>
      </c>
      <c r="G102" s="523">
        <f t="shared" ref="G102:G130" si="18">+(F102+D102)/2</f>
        <v>8680283.5620155036</v>
      </c>
      <c r="H102" s="526">
        <f t="shared" ref="H102:H154" si="19">+J$94*G102+E102</f>
        <v>1147315.8547577483</v>
      </c>
      <c r="I102" s="577">
        <f t="shared" ref="I102:I154" si="20">+J$95*G102+E102</f>
        <v>1147315.8547577483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8571196.7829457372</v>
      </c>
      <c r="E103" s="522">
        <f>IF(+J96&lt;F102,J96,D103)</f>
        <v>218173.55813953487</v>
      </c>
      <c r="F103" s="523">
        <f t="shared" si="17"/>
        <v>8353023.2248062026</v>
      </c>
      <c r="G103" s="523">
        <f t="shared" si="18"/>
        <v>8462110.0038759708</v>
      </c>
      <c r="H103" s="526">
        <f t="shared" si="19"/>
        <v>1123962.4378534665</v>
      </c>
      <c r="I103" s="577">
        <f t="shared" si="20"/>
        <v>1123962.4378534665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8353023.2248062026</v>
      </c>
      <c r="E104" s="522">
        <f>IF(+J96&lt;F103,J96,D104)</f>
        <v>218173.55813953487</v>
      </c>
      <c r="F104" s="523">
        <f t="shared" si="17"/>
        <v>8134849.6666666679</v>
      </c>
      <c r="G104" s="523">
        <f t="shared" si="18"/>
        <v>8243936.4457364352</v>
      </c>
      <c r="H104" s="526">
        <f t="shared" si="19"/>
        <v>1100609.0209491842</v>
      </c>
      <c r="I104" s="577">
        <f t="shared" si="20"/>
        <v>1100609.0209491842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8134849.6666666679</v>
      </c>
      <c r="E105" s="522">
        <f>IF(+J96&lt;F104,J96,D105)</f>
        <v>218173.55813953487</v>
      </c>
      <c r="F105" s="523">
        <f t="shared" si="17"/>
        <v>7916676.1085271332</v>
      </c>
      <c r="G105" s="523">
        <f t="shared" si="18"/>
        <v>8025762.8875969006</v>
      </c>
      <c r="H105" s="526">
        <f t="shared" si="19"/>
        <v>1077255.6040449021</v>
      </c>
      <c r="I105" s="577">
        <f t="shared" si="20"/>
        <v>1077255.6040449021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7916676.1085271332</v>
      </c>
      <c r="E106" s="522">
        <f>IF(+J96&lt;F105,J96,D106)</f>
        <v>218173.55813953487</v>
      </c>
      <c r="F106" s="523">
        <f t="shared" si="17"/>
        <v>7698502.5503875986</v>
      </c>
      <c r="G106" s="523">
        <f t="shared" si="18"/>
        <v>7807589.3294573659</v>
      </c>
      <c r="H106" s="526">
        <f t="shared" si="19"/>
        <v>1053902.1871406201</v>
      </c>
      <c r="I106" s="577">
        <f t="shared" si="20"/>
        <v>1053902.1871406201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7698502.5503875986</v>
      </c>
      <c r="E107" s="522">
        <f>IF(+J96&lt;F106,J96,D107)</f>
        <v>218173.55813953487</v>
      </c>
      <c r="F107" s="523">
        <f t="shared" si="17"/>
        <v>7480328.9922480639</v>
      </c>
      <c r="G107" s="523">
        <f t="shared" si="18"/>
        <v>7589415.7713178312</v>
      </c>
      <c r="H107" s="526">
        <f t="shared" si="19"/>
        <v>1030548.7702363381</v>
      </c>
      <c r="I107" s="577">
        <f t="shared" si="20"/>
        <v>1030548.7702363381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7480328.9922480639</v>
      </c>
      <c r="E108" s="522">
        <f>IF(+J96&lt;F107,J96,D108)</f>
        <v>218173.55813953487</v>
      </c>
      <c r="F108" s="523">
        <f t="shared" si="17"/>
        <v>7262155.4341085292</v>
      </c>
      <c r="G108" s="523">
        <f t="shared" si="18"/>
        <v>7371242.2131782966</v>
      </c>
      <c r="H108" s="526">
        <f t="shared" si="19"/>
        <v>1007195.3533320561</v>
      </c>
      <c r="I108" s="577">
        <f t="shared" si="20"/>
        <v>1007195.3533320561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7262155.4341085292</v>
      </c>
      <c r="E109" s="522">
        <f>IF(+J96&lt;F108,J96,D109)</f>
        <v>218173.55813953487</v>
      </c>
      <c r="F109" s="523">
        <f t="shared" si="17"/>
        <v>7043981.8759689946</v>
      </c>
      <c r="G109" s="523">
        <f t="shared" si="18"/>
        <v>7153068.6550387619</v>
      </c>
      <c r="H109" s="526">
        <f t="shared" si="19"/>
        <v>983841.93642777402</v>
      </c>
      <c r="I109" s="577">
        <f t="shared" si="20"/>
        <v>983841.93642777402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7043981.8759689946</v>
      </c>
      <c r="E110" s="522">
        <f>IF(+J96&lt;F109,J96,D110)</f>
        <v>218173.55813953487</v>
      </c>
      <c r="F110" s="523">
        <f t="shared" si="17"/>
        <v>6825808.3178294599</v>
      </c>
      <c r="G110" s="523">
        <f t="shared" si="18"/>
        <v>6934895.0968992272</v>
      </c>
      <c r="H110" s="526">
        <f t="shared" si="19"/>
        <v>960488.51952349197</v>
      </c>
      <c r="I110" s="577">
        <f t="shared" si="20"/>
        <v>960488.51952349197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6825808.3178294599</v>
      </c>
      <c r="E111" s="522">
        <f>IF(+J96&lt;F110,J96,D111)</f>
        <v>218173.55813953487</v>
      </c>
      <c r="F111" s="523">
        <f t="shared" si="17"/>
        <v>6607634.7596899252</v>
      </c>
      <c r="G111" s="523">
        <f t="shared" si="18"/>
        <v>6716721.5387596926</v>
      </c>
      <c r="H111" s="526">
        <f t="shared" si="19"/>
        <v>937135.10261920991</v>
      </c>
      <c r="I111" s="577">
        <f t="shared" si="20"/>
        <v>937135.10261920991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6607634.7596899252</v>
      </c>
      <c r="E112" s="522">
        <f>IF(+J96&lt;F111,J96,D112)</f>
        <v>218173.55813953487</v>
      </c>
      <c r="F112" s="523">
        <f t="shared" si="17"/>
        <v>6389461.2015503906</v>
      </c>
      <c r="G112" s="523">
        <f t="shared" si="18"/>
        <v>6498547.9806201579</v>
      </c>
      <c r="H112" s="526">
        <f t="shared" si="19"/>
        <v>913781.68571492785</v>
      </c>
      <c r="I112" s="577">
        <f t="shared" si="20"/>
        <v>913781.68571492785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6389461.2015503906</v>
      </c>
      <c r="E113" s="522">
        <f>IF(+J96&lt;F112,J96,D113)</f>
        <v>218173.55813953487</v>
      </c>
      <c r="F113" s="523">
        <f t="shared" si="17"/>
        <v>6171287.6434108559</v>
      </c>
      <c r="G113" s="523">
        <f t="shared" si="18"/>
        <v>6280374.4224806232</v>
      </c>
      <c r="H113" s="526">
        <f t="shared" si="19"/>
        <v>890428.26881064579</v>
      </c>
      <c r="I113" s="577">
        <f t="shared" si="20"/>
        <v>890428.26881064579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6171287.6434108559</v>
      </c>
      <c r="E114" s="522">
        <f>IF(+J96&lt;F113,J96,D114)</f>
        <v>218173.55813953487</v>
      </c>
      <c r="F114" s="523">
        <f t="shared" si="17"/>
        <v>5953114.0852713212</v>
      </c>
      <c r="G114" s="523">
        <f t="shared" si="18"/>
        <v>6062200.8643410886</v>
      </c>
      <c r="H114" s="526">
        <f t="shared" si="19"/>
        <v>867074.85190636374</v>
      </c>
      <c r="I114" s="577">
        <f t="shared" si="20"/>
        <v>867074.85190636374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5953114.0852713212</v>
      </c>
      <c r="E115" s="522">
        <f>IF(+J96&lt;F114,J96,D115)</f>
        <v>218173.55813953487</v>
      </c>
      <c r="F115" s="523">
        <f t="shared" si="17"/>
        <v>5734940.5271317866</v>
      </c>
      <c r="G115" s="523">
        <f t="shared" si="18"/>
        <v>5844027.3062015539</v>
      </c>
      <c r="H115" s="526">
        <f t="shared" si="19"/>
        <v>843721.43500208168</v>
      </c>
      <c r="I115" s="577">
        <f t="shared" si="20"/>
        <v>843721.43500208168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5734940.5271317866</v>
      </c>
      <c r="E116" s="522">
        <f>IF(+J96&lt;F115,J96,D116)</f>
        <v>218173.55813953487</v>
      </c>
      <c r="F116" s="523">
        <f t="shared" si="17"/>
        <v>5516766.9689922519</v>
      </c>
      <c r="G116" s="523">
        <f t="shared" si="18"/>
        <v>5625853.7480620192</v>
      </c>
      <c r="H116" s="526">
        <f t="shared" si="19"/>
        <v>820368.01809779962</v>
      </c>
      <c r="I116" s="577">
        <f t="shared" si="20"/>
        <v>820368.01809779962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5516766.9689922519</v>
      </c>
      <c r="E117" s="522">
        <f>IF(+J96&lt;F116,J96,D117)</f>
        <v>218173.55813953487</v>
      </c>
      <c r="F117" s="523">
        <f t="shared" si="17"/>
        <v>5298593.4108527172</v>
      </c>
      <c r="G117" s="523">
        <f t="shared" si="18"/>
        <v>5407680.1899224846</v>
      </c>
      <c r="H117" s="526">
        <f t="shared" si="19"/>
        <v>797014.60119351756</v>
      </c>
      <c r="I117" s="577">
        <f t="shared" si="20"/>
        <v>797014.60119351756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5298593.4108527172</v>
      </c>
      <c r="E118" s="522">
        <f>IF(+J96&lt;F117,J96,D118)</f>
        <v>218173.55813953487</v>
      </c>
      <c r="F118" s="523">
        <f t="shared" si="17"/>
        <v>5080419.8527131826</v>
      </c>
      <c r="G118" s="523">
        <f t="shared" si="18"/>
        <v>5189506.6317829499</v>
      </c>
      <c r="H118" s="526">
        <f t="shared" si="19"/>
        <v>773661.18428923551</v>
      </c>
      <c r="I118" s="577">
        <f t="shared" si="20"/>
        <v>773661.18428923551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5080419.8527131826</v>
      </c>
      <c r="E119" s="522">
        <f>IF(+J96&lt;F118,J96,D119)</f>
        <v>218173.55813953487</v>
      </c>
      <c r="F119" s="523">
        <f t="shared" si="17"/>
        <v>4862246.2945736479</v>
      </c>
      <c r="G119" s="523">
        <f t="shared" si="18"/>
        <v>4971333.0736434152</v>
      </c>
      <c r="H119" s="526">
        <f t="shared" si="19"/>
        <v>750307.76738495345</v>
      </c>
      <c r="I119" s="577">
        <f t="shared" si="20"/>
        <v>750307.76738495345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4862246.2945736479</v>
      </c>
      <c r="E120" s="522">
        <f>IF(+J96&lt;F119,J96,D120)</f>
        <v>218173.55813953487</v>
      </c>
      <c r="F120" s="523">
        <f t="shared" si="17"/>
        <v>4644072.7364341132</v>
      </c>
      <c r="G120" s="523">
        <f t="shared" si="18"/>
        <v>4753159.5155038806</v>
      </c>
      <c r="H120" s="526">
        <f t="shared" si="19"/>
        <v>726954.35048067127</v>
      </c>
      <c r="I120" s="577">
        <f t="shared" si="20"/>
        <v>726954.35048067127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4644072.7364341132</v>
      </c>
      <c r="E121" s="522">
        <f>IF(+J96&lt;F120,J96,D121)</f>
        <v>218173.55813953487</v>
      </c>
      <c r="F121" s="523">
        <f t="shared" si="17"/>
        <v>4425899.1782945786</v>
      </c>
      <c r="G121" s="523">
        <f t="shared" si="18"/>
        <v>4534985.9573643459</v>
      </c>
      <c r="H121" s="526">
        <f t="shared" si="19"/>
        <v>703600.93357638922</v>
      </c>
      <c r="I121" s="577">
        <f t="shared" si="20"/>
        <v>703600.93357638922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4425899.1782945786</v>
      </c>
      <c r="E122" s="522">
        <f>IF(+J96&lt;F121,J96,D122)</f>
        <v>218173.55813953487</v>
      </c>
      <c r="F122" s="523">
        <f t="shared" si="17"/>
        <v>4207725.6201550439</v>
      </c>
      <c r="G122" s="523">
        <f t="shared" si="18"/>
        <v>4316812.3992248112</v>
      </c>
      <c r="H122" s="526">
        <f t="shared" si="19"/>
        <v>680247.51667210716</v>
      </c>
      <c r="I122" s="577">
        <f t="shared" si="20"/>
        <v>680247.51667210716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4207725.6201550439</v>
      </c>
      <c r="E123" s="522">
        <f>IF(+J96&lt;F122,J96,D123)</f>
        <v>218173.55813953487</v>
      </c>
      <c r="F123" s="523">
        <f t="shared" si="17"/>
        <v>3989552.0620155092</v>
      </c>
      <c r="G123" s="523">
        <f t="shared" si="18"/>
        <v>4098638.8410852766</v>
      </c>
      <c r="H123" s="526">
        <f t="shared" si="19"/>
        <v>656894.0997678251</v>
      </c>
      <c r="I123" s="577">
        <f t="shared" si="20"/>
        <v>656894.0997678251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3989552.0620155092</v>
      </c>
      <c r="E124" s="522">
        <f>IF(+J96&lt;F123,J96,D124)</f>
        <v>218173.55813953487</v>
      </c>
      <c r="F124" s="523">
        <f t="shared" si="17"/>
        <v>3771378.5038759746</v>
      </c>
      <c r="G124" s="523">
        <f t="shared" si="18"/>
        <v>3880465.2829457419</v>
      </c>
      <c r="H124" s="526">
        <f t="shared" si="19"/>
        <v>633540.68286354304</v>
      </c>
      <c r="I124" s="577">
        <f t="shared" si="20"/>
        <v>633540.68286354304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3771378.5038759746</v>
      </c>
      <c r="E125" s="522">
        <f>IF(+J96&lt;F124,J96,D125)</f>
        <v>218173.55813953487</v>
      </c>
      <c r="F125" s="523">
        <f t="shared" si="17"/>
        <v>3553204.9457364399</v>
      </c>
      <c r="G125" s="523">
        <f t="shared" si="18"/>
        <v>3662291.7248062072</v>
      </c>
      <c r="H125" s="526">
        <f t="shared" si="19"/>
        <v>610187.26595926099</v>
      </c>
      <c r="I125" s="577">
        <f t="shared" si="20"/>
        <v>610187.26595926099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3553204.9457364399</v>
      </c>
      <c r="E126" s="522">
        <f>IF(+J96&lt;F125,J96,D126)</f>
        <v>218173.55813953487</v>
      </c>
      <c r="F126" s="523">
        <f t="shared" si="17"/>
        <v>3335031.3875969052</v>
      </c>
      <c r="G126" s="523">
        <f t="shared" si="18"/>
        <v>3444118.1666666726</v>
      </c>
      <c r="H126" s="526">
        <f t="shared" si="19"/>
        <v>586833.84905497893</v>
      </c>
      <c r="I126" s="577">
        <f t="shared" si="20"/>
        <v>586833.84905497893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3335031.3875969052</v>
      </c>
      <c r="E127" s="522">
        <f>IF(+J96&lt;F126,J96,D127)</f>
        <v>218173.55813953487</v>
      </c>
      <c r="F127" s="523">
        <f t="shared" si="17"/>
        <v>3116857.8294573706</v>
      </c>
      <c r="G127" s="523">
        <f t="shared" si="18"/>
        <v>3225944.6085271379</v>
      </c>
      <c r="H127" s="526">
        <f t="shared" si="19"/>
        <v>563480.43215069687</v>
      </c>
      <c r="I127" s="577">
        <f t="shared" si="20"/>
        <v>563480.43215069687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3116857.8294573706</v>
      </c>
      <c r="E128" s="522">
        <f>IF(+J96&lt;F127,J96,D128)</f>
        <v>218173.55813953487</v>
      </c>
      <c r="F128" s="523">
        <f t="shared" si="17"/>
        <v>2898684.2713178359</v>
      </c>
      <c r="G128" s="523">
        <f t="shared" si="18"/>
        <v>3007771.0503876032</v>
      </c>
      <c r="H128" s="526">
        <f t="shared" si="19"/>
        <v>540127.01524641481</v>
      </c>
      <c r="I128" s="577">
        <f t="shared" si="20"/>
        <v>540127.01524641481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2898684.2713178359</v>
      </c>
      <c r="E129" s="522">
        <f>IF(+J96&lt;F128,J96,D129)</f>
        <v>218173.55813953487</v>
      </c>
      <c r="F129" s="523">
        <f t="shared" si="17"/>
        <v>2680510.7131783012</v>
      </c>
      <c r="G129" s="523">
        <f t="shared" si="18"/>
        <v>2789597.4922480686</v>
      </c>
      <c r="H129" s="526">
        <f t="shared" si="19"/>
        <v>516773.59834213275</v>
      </c>
      <c r="I129" s="577">
        <f t="shared" si="20"/>
        <v>516773.59834213275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2680510.7131783012</v>
      </c>
      <c r="E130" s="522">
        <f>IF(+J96&lt;F129,J96,D130)</f>
        <v>218173.55813953487</v>
      </c>
      <c r="F130" s="523">
        <f t="shared" si="17"/>
        <v>2462337.1550387666</v>
      </c>
      <c r="G130" s="523">
        <f t="shared" si="18"/>
        <v>2571423.9341085339</v>
      </c>
      <c r="H130" s="526">
        <f t="shared" si="19"/>
        <v>493420.1814378507</v>
      </c>
      <c r="I130" s="577">
        <f t="shared" si="20"/>
        <v>493420.1814378507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2462337.1550387666</v>
      </c>
      <c r="E131" s="522">
        <f>IF(+J96&lt;F130,J96,D131)</f>
        <v>218173.55813953487</v>
      </c>
      <c r="F131" s="523">
        <f t="shared" ref="F131:F154" si="21">+D131-E131</f>
        <v>2244163.5968992319</v>
      </c>
      <c r="G131" s="523">
        <f t="shared" ref="G131:G154" si="22">+(F131+D131)/2</f>
        <v>2353250.3759689992</v>
      </c>
      <c r="H131" s="526">
        <f t="shared" si="19"/>
        <v>470066.76453356864</v>
      </c>
      <c r="I131" s="577">
        <f t="shared" si="20"/>
        <v>470066.76453356864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2244163.5968992319</v>
      </c>
      <c r="E132" s="522">
        <f>IF(+J96&lt;F131,J96,D132)</f>
        <v>218173.55813953487</v>
      </c>
      <c r="F132" s="523">
        <f t="shared" si="21"/>
        <v>2025990.038759697</v>
      </c>
      <c r="G132" s="523">
        <f t="shared" si="22"/>
        <v>2135076.8178294646</v>
      </c>
      <c r="H132" s="526">
        <f t="shared" si="19"/>
        <v>446713.34762928658</v>
      </c>
      <c r="I132" s="577">
        <f t="shared" si="20"/>
        <v>446713.34762928658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2025990.038759697</v>
      </c>
      <c r="E133" s="522">
        <f>IF(+J96&lt;F132,J96,D133)</f>
        <v>218173.55813953487</v>
      </c>
      <c r="F133" s="523">
        <f t="shared" si="21"/>
        <v>1807816.4806201621</v>
      </c>
      <c r="G133" s="523">
        <f t="shared" si="22"/>
        <v>1916903.2596899294</v>
      </c>
      <c r="H133" s="526">
        <f t="shared" si="19"/>
        <v>423359.93072500452</v>
      </c>
      <c r="I133" s="577">
        <f t="shared" si="20"/>
        <v>423359.93072500452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1807816.4806201621</v>
      </c>
      <c r="E134" s="522">
        <f>IF(+J96&lt;F133,J96,D134)</f>
        <v>218173.55813953487</v>
      </c>
      <c r="F134" s="523">
        <f t="shared" si="21"/>
        <v>1589642.9224806272</v>
      </c>
      <c r="G134" s="523">
        <f t="shared" si="22"/>
        <v>1698729.7015503948</v>
      </c>
      <c r="H134" s="526">
        <f t="shared" si="19"/>
        <v>400006.51382072247</v>
      </c>
      <c r="I134" s="577">
        <f t="shared" si="20"/>
        <v>400006.51382072247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1589642.9224806272</v>
      </c>
      <c r="E135" s="522">
        <f>IF(+J96&lt;F134,J96,D135)</f>
        <v>218173.55813953487</v>
      </c>
      <c r="F135" s="523">
        <f t="shared" si="21"/>
        <v>1371469.3643410923</v>
      </c>
      <c r="G135" s="523">
        <f t="shared" si="22"/>
        <v>1480556.1434108596</v>
      </c>
      <c r="H135" s="526">
        <f t="shared" si="19"/>
        <v>376653.09691644029</v>
      </c>
      <c r="I135" s="577">
        <f t="shared" si="20"/>
        <v>376653.09691644029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1371469.3643410923</v>
      </c>
      <c r="E136" s="522">
        <f>IF(+J96&lt;F135,J96,D136)</f>
        <v>218173.55813953487</v>
      </c>
      <c r="F136" s="523">
        <f t="shared" si="21"/>
        <v>1153295.8062015574</v>
      </c>
      <c r="G136" s="523">
        <f t="shared" si="22"/>
        <v>1262382.585271325</v>
      </c>
      <c r="H136" s="526">
        <f t="shared" si="19"/>
        <v>353299.68001215823</v>
      </c>
      <c r="I136" s="577">
        <f t="shared" si="20"/>
        <v>353299.68001215823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1153295.8062015574</v>
      </c>
      <c r="E137" s="522">
        <f>IF(+J96&lt;F136,J96,D137)</f>
        <v>218173.55813953487</v>
      </c>
      <c r="F137" s="523">
        <f t="shared" si="21"/>
        <v>935122.2480620225</v>
      </c>
      <c r="G137" s="523">
        <f t="shared" si="22"/>
        <v>1044209.0271317899</v>
      </c>
      <c r="H137" s="526">
        <f t="shared" si="19"/>
        <v>329946.26310787618</v>
      </c>
      <c r="I137" s="577">
        <f t="shared" si="20"/>
        <v>329946.26310787618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935122.2480620225</v>
      </c>
      <c r="E138" s="522">
        <f>IF(+J96&lt;F137,J96,D138)</f>
        <v>218173.55813953487</v>
      </c>
      <c r="F138" s="523">
        <f t="shared" si="21"/>
        <v>716948.6899224876</v>
      </c>
      <c r="G138" s="523">
        <f t="shared" si="22"/>
        <v>826035.46899225505</v>
      </c>
      <c r="H138" s="526">
        <f t="shared" si="19"/>
        <v>306592.84620359412</v>
      </c>
      <c r="I138" s="577">
        <f t="shared" si="20"/>
        <v>306592.84620359412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716948.6899224876</v>
      </c>
      <c r="E139" s="522">
        <f>IF(+J96&lt;F138,J96,D139)</f>
        <v>218173.55813953487</v>
      </c>
      <c r="F139" s="523">
        <f t="shared" si="21"/>
        <v>498775.1317829527</v>
      </c>
      <c r="G139" s="523">
        <f t="shared" si="22"/>
        <v>607861.91085272015</v>
      </c>
      <c r="H139" s="526">
        <f t="shared" si="19"/>
        <v>283239.429299312</v>
      </c>
      <c r="I139" s="577">
        <f t="shared" si="20"/>
        <v>283239.429299312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498775.1317829527</v>
      </c>
      <c r="E140" s="522">
        <f>IF(+J96&lt;F139,J96,D140)</f>
        <v>218173.55813953487</v>
      </c>
      <c r="F140" s="523">
        <f t="shared" si="21"/>
        <v>280601.5736434178</v>
      </c>
      <c r="G140" s="523">
        <f t="shared" si="22"/>
        <v>389688.35271318525</v>
      </c>
      <c r="H140" s="526">
        <f t="shared" si="19"/>
        <v>259886.01239502992</v>
      </c>
      <c r="I140" s="577">
        <f t="shared" si="20"/>
        <v>259886.01239502992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280601.5736434178</v>
      </c>
      <c r="E141" s="522">
        <f>IF(+J96&lt;F140,J96,D141)</f>
        <v>218173.55813953487</v>
      </c>
      <c r="F141" s="523">
        <f t="shared" si="21"/>
        <v>62428.015503882925</v>
      </c>
      <c r="G141" s="523">
        <f t="shared" si="22"/>
        <v>171514.79457365035</v>
      </c>
      <c r="H141" s="526">
        <f t="shared" si="19"/>
        <v>236532.59549074783</v>
      </c>
      <c r="I141" s="577">
        <f t="shared" si="20"/>
        <v>236532.59549074783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62428.015503882925</v>
      </c>
      <c r="E142" s="522">
        <f>IF(+J96&lt;F141,J96,D142)</f>
        <v>62428.015503882925</v>
      </c>
      <c r="F142" s="523">
        <f t="shared" si="21"/>
        <v>0</v>
      </c>
      <c r="G142" s="523">
        <f t="shared" si="22"/>
        <v>31214.007751941463</v>
      </c>
      <c r="H142" s="526">
        <f t="shared" si="19"/>
        <v>65769.17995341889</v>
      </c>
      <c r="I142" s="577">
        <f t="shared" si="20"/>
        <v>65769.17995341889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9381463</v>
      </c>
      <c r="F155" s="375"/>
      <c r="G155" s="375"/>
      <c r="H155" s="375">
        <f>SUM(H99:H154)</f>
        <v>30969062.158960763</v>
      </c>
      <c r="I155" s="375">
        <f>SUM(I99:I154)</f>
        <v>30969062.158960763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view="pageBreakPreview" zoomScale="80" zoomScaleNormal="100" zoomScaleSheetLayoutView="80" workbookViewId="0">
      <selection activeCell="B12" sqref="B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183180.99059024267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183180.99059024267</v>
      </c>
      <c r="O6" s="269"/>
      <c r="P6" s="269"/>
    </row>
    <row r="7" spans="1:16" ht="13.5" thickBot="1">
      <c r="C7" s="467" t="s">
        <v>48</v>
      </c>
      <c r="D7" s="624" t="s">
        <v>357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358</v>
      </c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1558181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37099.547619047618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>+G17</f>
        <v>156066.99191753985</v>
      </c>
      <c r="L17" s="513">
        <f t="shared" ref="L17:L72" si="1">IF(K17&lt;&gt;0,+G17-K17,0)</f>
        <v>0</v>
      </c>
      <c r="M17" s="512">
        <f>+H17</f>
        <v>156066.99191753985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>+G18</f>
        <v>225172.65115998022</v>
      </c>
      <c r="L18" s="519">
        <f>IF(K18&lt;&gt;0,+G18-K18,0)</f>
        <v>0</v>
      </c>
      <c r="M18" s="518">
        <f>+H18</f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204473.29117434972</v>
      </c>
      <c r="H19" s="639">
        <v>204473.29117434972</v>
      </c>
      <c r="I19" s="511">
        <f t="shared" si="0"/>
        <v>0</v>
      </c>
      <c r="J19" s="511"/>
      <c r="K19" s="518">
        <f>+G19</f>
        <v>204473.29117434972</v>
      </c>
      <c r="L19" s="519">
        <f>IF(K19&lt;&gt;0,+G19-K19,0)</f>
        <v>0</v>
      </c>
      <c r="M19" s="518">
        <f>+H19</f>
        <v>204473.29117434972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31">
        <v>1469224.3600599626</v>
      </c>
      <c r="E20" s="630">
        <v>36200.488372093023</v>
      </c>
      <c r="F20" s="631">
        <v>1433023.8716878695</v>
      </c>
      <c r="G20" s="630">
        <v>180668.12554949673</v>
      </c>
      <c r="H20" s="639">
        <v>180668.12554949673</v>
      </c>
      <c r="I20" s="511">
        <f t="shared" si="0"/>
        <v>0</v>
      </c>
      <c r="J20" s="511"/>
      <c r="K20" s="518">
        <f>+G20</f>
        <v>180668.12554949673</v>
      </c>
      <c r="L20" s="519">
        <f>IF(K20&lt;&gt;0,+G20-K20,0)</f>
        <v>0</v>
      </c>
      <c r="M20" s="518">
        <f>+H20</f>
        <v>180668.12554949673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217458.16043230094</v>
      </c>
      <c r="H21" s="639">
        <v>217458.16043230094</v>
      </c>
      <c r="I21" s="511">
        <f t="shared" si="0"/>
        <v>0</v>
      </c>
      <c r="J21" s="511"/>
      <c r="K21" s="518">
        <f>+G21</f>
        <v>217458.16043230094</v>
      </c>
      <c r="L21" s="519">
        <f>IF(K21&lt;&gt;0,+G21-K21,0)</f>
        <v>0</v>
      </c>
      <c r="M21" s="518">
        <f>+H21</f>
        <v>217458.16043230094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1396617.5058342111</v>
      </c>
      <c r="E22" s="522">
        <f>IF(+I14&lt;F21,I14,D22)</f>
        <v>37099.547619047618</v>
      </c>
      <c r="F22" s="523">
        <f t="shared" ref="F22:F72" si="5">+D22-E22</f>
        <v>1359517.9582151636</v>
      </c>
      <c r="G22" s="524">
        <f t="shared" ref="G22:G49" si="6">+I$12*((D22+F22)/2)+E22</f>
        <v>183180.99059024267</v>
      </c>
      <c r="H22" s="491">
        <f t="shared" ref="H22:H49" si="7">+I$13*((D22+F22)/2)+E22</f>
        <v>183180.99059024267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1359517.9582151636</v>
      </c>
      <c r="E23" s="522">
        <f>IF(+I14&lt;F22,I14,D23)</f>
        <v>37099.547619047618</v>
      </c>
      <c r="F23" s="523">
        <f t="shared" si="5"/>
        <v>1322418.410596116</v>
      </c>
      <c r="G23" s="524">
        <f t="shared" si="6"/>
        <v>179248.26992359845</v>
      </c>
      <c r="H23" s="491">
        <f t="shared" si="7"/>
        <v>179248.26992359845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1322418.410596116</v>
      </c>
      <c r="E24" s="522">
        <f>IF(+I14&lt;F23,I14,D24)</f>
        <v>37099.547619047618</v>
      </c>
      <c r="F24" s="523">
        <f t="shared" si="5"/>
        <v>1285318.8629770684</v>
      </c>
      <c r="G24" s="524">
        <f t="shared" si="6"/>
        <v>175315.54925695417</v>
      </c>
      <c r="H24" s="491">
        <f t="shared" si="7"/>
        <v>175315.54925695417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1285318.8629770684</v>
      </c>
      <c r="E25" s="522">
        <f>IF(+I14&lt;F24,I14,D25)</f>
        <v>37099.547619047618</v>
      </c>
      <c r="F25" s="523">
        <f t="shared" si="5"/>
        <v>1248219.3153580208</v>
      </c>
      <c r="G25" s="524">
        <f t="shared" si="6"/>
        <v>171382.82859030995</v>
      </c>
      <c r="H25" s="491">
        <f t="shared" si="7"/>
        <v>171382.82859030995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1248219.3153580208</v>
      </c>
      <c r="E26" s="522">
        <f>IF(+I14&lt;F25,I14,D26)</f>
        <v>37099.547619047618</v>
      </c>
      <c r="F26" s="523">
        <f t="shared" si="5"/>
        <v>1211119.7677389733</v>
      </c>
      <c r="G26" s="524">
        <f t="shared" si="6"/>
        <v>167450.10792366572</v>
      </c>
      <c r="H26" s="491">
        <f t="shared" si="7"/>
        <v>167450.10792366572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1211119.7677389733</v>
      </c>
      <c r="E27" s="522">
        <f>IF(+I14&lt;F26,I14,D27)</f>
        <v>37099.547619047618</v>
      </c>
      <c r="F27" s="523">
        <f t="shared" si="5"/>
        <v>1174020.2201199257</v>
      </c>
      <c r="G27" s="524">
        <f t="shared" si="6"/>
        <v>163517.3872570215</v>
      </c>
      <c r="H27" s="491">
        <f t="shared" si="7"/>
        <v>163517.3872570215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1174020.2201199257</v>
      </c>
      <c r="E28" s="522">
        <f>IF(+I14&lt;F27,I14,D28)</f>
        <v>37099.547619047618</v>
      </c>
      <c r="F28" s="523">
        <f t="shared" si="5"/>
        <v>1136920.6725008781</v>
      </c>
      <c r="G28" s="524">
        <f t="shared" si="6"/>
        <v>159584.66659037728</v>
      </c>
      <c r="H28" s="491">
        <f t="shared" si="7"/>
        <v>159584.66659037728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1136920.6725008781</v>
      </c>
      <c r="E29" s="522">
        <f>IF(+I14&lt;F28,I14,D29)</f>
        <v>37099.547619047618</v>
      </c>
      <c r="F29" s="523">
        <f t="shared" si="5"/>
        <v>1099821.1248818305</v>
      </c>
      <c r="G29" s="524">
        <f t="shared" si="6"/>
        <v>155651.94592373303</v>
      </c>
      <c r="H29" s="491">
        <f t="shared" si="7"/>
        <v>155651.94592373303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1099821.1248818305</v>
      </c>
      <c r="E30" s="522">
        <f>IF(+I14&lt;F29,I14,D30)</f>
        <v>37099.547619047618</v>
      </c>
      <c r="F30" s="523">
        <f t="shared" si="5"/>
        <v>1062721.577262783</v>
      </c>
      <c r="G30" s="524">
        <f t="shared" si="6"/>
        <v>151719.22525708881</v>
      </c>
      <c r="H30" s="491">
        <f t="shared" si="7"/>
        <v>151719.22525708881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1062721.577262783</v>
      </c>
      <c r="E31" s="522">
        <f>IF(+I14&lt;F30,I14,D31)</f>
        <v>37099.547619047618</v>
      </c>
      <c r="F31" s="523">
        <f t="shared" si="5"/>
        <v>1025622.0296437354</v>
      </c>
      <c r="G31" s="524">
        <f t="shared" si="6"/>
        <v>147786.50459044456</v>
      </c>
      <c r="H31" s="491">
        <f t="shared" si="7"/>
        <v>147786.50459044456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1025622.0296437354</v>
      </c>
      <c r="E32" s="522">
        <f>IF(+I14&lt;F31,I14,D32)</f>
        <v>37099.547619047618</v>
      </c>
      <c r="F32" s="523">
        <f t="shared" si="5"/>
        <v>988522.48202468781</v>
      </c>
      <c r="G32" s="524">
        <f t="shared" si="6"/>
        <v>143853.78392380034</v>
      </c>
      <c r="H32" s="491">
        <f t="shared" si="7"/>
        <v>143853.78392380034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988522.48202468781</v>
      </c>
      <c r="E33" s="522">
        <f>IF(+I14&lt;F32,I14,D33)</f>
        <v>37099.547619047618</v>
      </c>
      <c r="F33" s="523">
        <f t="shared" si="5"/>
        <v>951422.93440564023</v>
      </c>
      <c r="G33" s="524">
        <f t="shared" si="6"/>
        <v>139921.06325715611</v>
      </c>
      <c r="H33" s="491">
        <f t="shared" si="7"/>
        <v>139921.06325715611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951422.93440564023</v>
      </c>
      <c r="E34" s="522">
        <f>IF(+I14&lt;F33,I14,D34)</f>
        <v>37099.547619047618</v>
      </c>
      <c r="F34" s="523">
        <f t="shared" si="5"/>
        <v>914323.38678659266</v>
      </c>
      <c r="G34" s="524">
        <f t="shared" si="6"/>
        <v>135988.34259051189</v>
      </c>
      <c r="H34" s="491">
        <f t="shared" si="7"/>
        <v>135988.34259051189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914323.38678659266</v>
      </c>
      <c r="E35" s="522">
        <f>IF(+I14&lt;F34,I14,D35)</f>
        <v>37099.547619047618</v>
      </c>
      <c r="F35" s="523">
        <f t="shared" si="5"/>
        <v>877223.83916754508</v>
      </c>
      <c r="G35" s="524">
        <f t="shared" si="6"/>
        <v>132055.62192386764</v>
      </c>
      <c r="H35" s="491">
        <f t="shared" si="7"/>
        <v>132055.62192386764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877223.83916754508</v>
      </c>
      <c r="E36" s="522">
        <f>IF(+I14&lt;F35,I14,D36)</f>
        <v>37099.547619047618</v>
      </c>
      <c r="F36" s="523">
        <f t="shared" si="5"/>
        <v>840124.29154849751</v>
      </c>
      <c r="G36" s="524">
        <f t="shared" si="6"/>
        <v>128122.90125722341</v>
      </c>
      <c r="H36" s="491">
        <f t="shared" si="7"/>
        <v>128122.90125722341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840124.29154849751</v>
      </c>
      <c r="E37" s="522">
        <f>IF(+I14&lt;F36,I14,D37)</f>
        <v>37099.547619047618</v>
      </c>
      <c r="F37" s="523">
        <f t="shared" si="5"/>
        <v>803024.74392944993</v>
      </c>
      <c r="G37" s="524">
        <f t="shared" si="6"/>
        <v>124190.18059057918</v>
      </c>
      <c r="H37" s="491">
        <f t="shared" si="7"/>
        <v>124190.18059057918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803024.74392944993</v>
      </c>
      <c r="E38" s="522">
        <f>IF(+I14&lt;F37,I14,D38)</f>
        <v>37099.547619047618</v>
      </c>
      <c r="F38" s="523">
        <f t="shared" si="5"/>
        <v>765925.19631040236</v>
      </c>
      <c r="G38" s="524">
        <f t="shared" si="6"/>
        <v>120257.45992393495</v>
      </c>
      <c r="H38" s="491">
        <f t="shared" si="7"/>
        <v>120257.45992393495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765925.19631040236</v>
      </c>
      <c r="E39" s="522">
        <f>IF(+I14&lt;F38,I14,D39)</f>
        <v>37099.547619047618</v>
      </c>
      <c r="F39" s="523">
        <f t="shared" si="5"/>
        <v>728825.64869135479</v>
      </c>
      <c r="G39" s="524">
        <f t="shared" si="6"/>
        <v>116324.73925729071</v>
      </c>
      <c r="H39" s="491">
        <f t="shared" si="7"/>
        <v>116324.73925729071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728825.64869135479</v>
      </c>
      <c r="E40" s="522">
        <f>IF(+I14&lt;F39,I14,D40)</f>
        <v>37099.547619047618</v>
      </c>
      <c r="F40" s="523">
        <f t="shared" si="5"/>
        <v>691726.10107230721</v>
      </c>
      <c r="G40" s="524">
        <f t="shared" si="6"/>
        <v>112392.01859064649</v>
      </c>
      <c r="H40" s="491">
        <f t="shared" si="7"/>
        <v>112392.01859064649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691726.10107230721</v>
      </c>
      <c r="E41" s="522">
        <f>IF(+I14&lt;F40,I14,D41)</f>
        <v>37099.547619047618</v>
      </c>
      <c r="F41" s="523">
        <f t="shared" si="5"/>
        <v>654626.55345325964</v>
      </c>
      <c r="G41" s="524">
        <f t="shared" si="6"/>
        <v>108459.29792400225</v>
      </c>
      <c r="H41" s="491">
        <f t="shared" si="7"/>
        <v>108459.29792400225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654626.55345325964</v>
      </c>
      <c r="E42" s="522">
        <f>IF(+I14&lt;F41,I14,D42)</f>
        <v>37099.547619047618</v>
      </c>
      <c r="F42" s="523">
        <f t="shared" si="5"/>
        <v>617527.00583421206</v>
      </c>
      <c r="G42" s="524">
        <f t="shared" si="6"/>
        <v>104526.57725735802</v>
      </c>
      <c r="H42" s="491">
        <f t="shared" si="7"/>
        <v>104526.57725735802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617527.00583421206</v>
      </c>
      <c r="E43" s="522">
        <f>IF(+I14&lt;F42,I14,D43)</f>
        <v>37099.547619047618</v>
      </c>
      <c r="F43" s="523">
        <f t="shared" si="5"/>
        <v>580427.45821516449</v>
      </c>
      <c r="G43" s="524">
        <f t="shared" si="6"/>
        <v>100593.85659071378</v>
      </c>
      <c r="H43" s="491">
        <f t="shared" si="7"/>
        <v>100593.85659071378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580427.45821516449</v>
      </c>
      <c r="E44" s="522">
        <f>IF(+I14&lt;F43,I14,D44)</f>
        <v>37099.547619047618</v>
      </c>
      <c r="F44" s="523">
        <f t="shared" si="5"/>
        <v>543327.91059611691</v>
      </c>
      <c r="G44" s="524">
        <f t="shared" si="6"/>
        <v>96661.13592406956</v>
      </c>
      <c r="H44" s="491">
        <f t="shared" si="7"/>
        <v>96661.13592406956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543327.91059611691</v>
      </c>
      <c r="E45" s="522">
        <f>IF(+I14&lt;F44,I14,D45)</f>
        <v>37099.547619047618</v>
      </c>
      <c r="F45" s="523">
        <f t="shared" si="5"/>
        <v>506228.36297706928</v>
      </c>
      <c r="G45" s="524">
        <f t="shared" si="6"/>
        <v>92728.415257425324</v>
      </c>
      <c r="H45" s="491">
        <f t="shared" si="7"/>
        <v>92728.415257425324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506228.36297706928</v>
      </c>
      <c r="E46" s="522">
        <f>IF(+I14&lt;F45,I14,D46)</f>
        <v>37099.547619047618</v>
      </c>
      <c r="F46" s="523">
        <f t="shared" si="5"/>
        <v>469128.81535802165</v>
      </c>
      <c r="G46" s="524">
        <f t="shared" si="6"/>
        <v>88795.694590781088</v>
      </c>
      <c r="H46" s="491">
        <f t="shared" si="7"/>
        <v>88795.694590781088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469128.81535802165</v>
      </c>
      <c r="E47" s="522">
        <f>IF(+I14&lt;F46,I14,D47)</f>
        <v>37099.547619047618</v>
      </c>
      <c r="F47" s="523">
        <f t="shared" si="5"/>
        <v>432029.26773897401</v>
      </c>
      <c r="G47" s="524">
        <f t="shared" si="6"/>
        <v>84862.973924136852</v>
      </c>
      <c r="H47" s="491">
        <f t="shared" si="7"/>
        <v>84862.973924136852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432029.26773897401</v>
      </c>
      <c r="E48" s="522">
        <f>IF(+I14&lt;F47,I14,D48)</f>
        <v>37099.547619047618</v>
      </c>
      <c r="F48" s="523">
        <f t="shared" si="5"/>
        <v>394929.72011992638</v>
      </c>
      <c r="G48" s="524">
        <f t="shared" si="6"/>
        <v>80930.253257492615</v>
      </c>
      <c r="H48" s="491">
        <f t="shared" si="7"/>
        <v>80930.253257492615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394929.72011992638</v>
      </c>
      <c r="E49" s="522">
        <f>IF(+I14&lt;F48,I14,D49)</f>
        <v>37099.547619047618</v>
      </c>
      <c r="F49" s="523">
        <f t="shared" si="5"/>
        <v>357830.17250087875</v>
      </c>
      <c r="G49" s="524">
        <f t="shared" si="6"/>
        <v>76997.532590848365</v>
      </c>
      <c r="H49" s="491">
        <f t="shared" si="7"/>
        <v>76997.532590848365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357830.17250087875</v>
      </c>
      <c r="E50" s="522">
        <f>IF(+I14&lt;F49,I14,D50)</f>
        <v>37099.547619047618</v>
      </c>
      <c r="F50" s="523">
        <f t="shared" si="5"/>
        <v>320730.62488183111</v>
      </c>
      <c r="G50" s="524">
        <f t="shared" ref="G50:G72" si="8">+I$12*((D50+F50)/2)+E50</f>
        <v>73064.811924204128</v>
      </c>
      <c r="H50" s="491">
        <f t="shared" ref="H50:H72" si="9">+I$13*((D50+F50)/2)+E50</f>
        <v>73064.811924204128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320730.62488183111</v>
      </c>
      <c r="E51" s="522">
        <f>IF(+I14&lt;F50,I14,D51)</f>
        <v>37099.547619047618</v>
      </c>
      <c r="F51" s="523">
        <f t="shared" si="5"/>
        <v>283631.07726278348</v>
      </c>
      <c r="G51" s="524">
        <f t="shared" si="8"/>
        <v>69132.091257559892</v>
      </c>
      <c r="H51" s="491">
        <f t="shared" si="9"/>
        <v>69132.091257559892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283631.07726278348</v>
      </c>
      <c r="E52" s="522">
        <f>IF(+I14&lt;F51,I14,D52)</f>
        <v>37099.547619047618</v>
      </c>
      <c r="F52" s="523">
        <f t="shared" si="5"/>
        <v>246531.52964373585</v>
      </c>
      <c r="G52" s="524">
        <f t="shared" si="8"/>
        <v>65199.370590915656</v>
      </c>
      <c r="H52" s="491">
        <f t="shared" si="9"/>
        <v>65199.370590915656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246531.52964373585</v>
      </c>
      <c r="E53" s="522">
        <f>IF(+I14&lt;F52,I14,D53)</f>
        <v>37099.547619047618</v>
      </c>
      <c r="F53" s="523">
        <f t="shared" si="5"/>
        <v>209431.98202468822</v>
      </c>
      <c r="G53" s="524">
        <f t="shared" si="8"/>
        <v>61266.64992427142</v>
      </c>
      <c r="H53" s="491">
        <f t="shared" si="9"/>
        <v>61266.64992427142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209431.98202468822</v>
      </c>
      <c r="E54" s="522">
        <f>IF(+I14&lt;F53,I14,D54)</f>
        <v>37099.547619047618</v>
      </c>
      <c r="F54" s="523">
        <f t="shared" si="5"/>
        <v>172332.43440564058</v>
      </c>
      <c r="G54" s="524">
        <f t="shared" si="8"/>
        <v>57333.929257627184</v>
      </c>
      <c r="H54" s="491">
        <f t="shared" si="9"/>
        <v>57333.929257627184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172332.43440564058</v>
      </c>
      <c r="E55" s="522">
        <f>IF(+I14&lt;F54,I14,D55)</f>
        <v>37099.547619047618</v>
      </c>
      <c r="F55" s="523">
        <f t="shared" si="5"/>
        <v>135232.88678659295</v>
      </c>
      <c r="G55" s="524">
        <f t="shared" si="8"/>
        <v>53401.208590982947</v>
      </c>
      <c r="H55" s="491">
        <f t="shared" si="9"/>
        <v>53401.208590982947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135232.88678659295</v>
      </c>
      <c r="E56" s="522">
        <f>IF(+I14&lt;F55,I14,D56)</f>
        <v>37099.547619047618</v>
      </c>
      <c r="F56" s="523">
        <f t="shared" si="5"/>
        <v>98133.339167545331</v>
      </c>
      <c r="G56" s="524">
        <f t="shared" si="8"/>
        <v>49468.487924338704</v>
      </c>
      <c r="H56" s="491">
        <f t="shared" si="9"/>
        <v>49468.487924338704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98133.339167545331</v>
      </c>
      <c r="E57" s="522">
        <f>IF(+I14&lt;F56,I14,D57)</f>
        <v>37099.547619047618</v>
      </c>
      <c r="F57" s="523">
        <f t="shared" si="5"/>
        <v>61033.791548497713</v>
      </c>
      <c r="G57" s="524">
        <f t="shared" si="8"/>
        <v>45535.767257694475</v>
      </c>
      <c r="H57" s="491">
        <f t="shared" si="9"/>
        <v>45535.767257694475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61033.791548497713</v>
      </c>
      <c r="E58" s="522">
        <f>IF(+I14&lt;F57,I14,D58)</f>
        <v>37099.547619047618</v>
      </c>
      <c r="F58" s="523">
        <f t="shared" si="5"/>
        <v>23934.243929450095</v>
      </c>
      <c r="G58" s="524">
        <f t="shared" si="8"/>
        <v>41603.046591050232</v>
      </c>
      <c r="H58" s="491">
        <f t="shared" si="9"/>
        <v>41603.046591050232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23934.243929450095</v>
      </c>
      <c r="E59" s="522">
        <f>IF(+I14&lt;F58,I14,D59)</f>
        <v>23934.243929450095</v>
      </c>
      <c r="F59" s="523">
        <f t="shared" si="5"/>
        <v>0</v>
      </c>
      <c r="G59" s="524">
        <f t="shared" si="8"/>
        <v>25202.813248790342</v>
      </c>
      <c r="H59" s="491">
        <f t="shared" si="9"/>
        <v>25202.813248790342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1558180.9999999998</v>
      </c>
      <c r="F73" s="375"/>
      <c r="G73" s="375">
        <f>SUM(G17:G72)</f>
        <v>5167546.7213363778</v>
      </c>
      <c r="H73" s="375">
        <f>SUM(H17:H72)</f>
        <v>5167546.7213363778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180668.12554949673</v>
      </c>
      <c r="N87" s="546">
        <f>IF(J92&lt;D11,0,VLOOKUP(J92,C17:O72,11))</f>
        <v>180668.12554949673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192174.86987504771</v>
      </c>
      <c r="N88" s="550">
        <f>IF(J92&lt;D11,0,VLOOKUP(J92,C99:P154,7))</f>
        <v>192174.86987504771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11506.744325550972</v>
      </c>
      <c r="N89" s="555">
        <f>+N88-N87</f>
        <v>11506.744325550972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36236.767441860466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10">+I99-H99</f>
        <v>0</v>
      </c>
      <c r="K99" s="514"/>
      <c r="L99" s="512">
        <f>+H99</f>
        <v>107282.1745058736</v>
      </c>
      <c r="M99" s="513">
        <f t="shared" ref="M99:M130" si="11">IF(L99&lt;&gt;0,+H99-L99,0)</f>
        <v>0</v>
      </c>
      <c r="N99" s="512">
        <f>+I99</f>
        <v>107282.1745058736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10"/>
        <v>0</v>
      </c>
      <c r="K100" s="514"/>
      <c r="L100" s="655">
        <f>+H100</f>
        <v>223021.4654373239</v>
      </c>
      <c r="M100" s="514">
        <f t="shared" si="11"/>
        <v>0</v>
      </c>
      <c r="N100" s="655">
        <f>+I100</f>
        <v>223021.4654373239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10"/>
        <v>0</v>
      </c>
      <c r="K101" s="514"/>
      <c r="L101" s="655">
        <f>+H101</f>
        <v>194818.04882044392</v>
      </c>
      <c r="M101" s="514">
        <f t="shared" ref="M101" si="15">IF(L101&lt;&gt;0,+H101-L101,0)</f>
        <v>0</v>
      </c>
      <c r="N101" s="655">
        <f>+I101</f>
        <v>194818.04882044392</v>
      </c>
      <c r="O101" s="514">
        <f t="shared" ref="O101" si="16">IF(N101&lt;&gt;0,+I101-N101,0)</f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374">
        <f>IF(F101+SUM(E$99:E101)=D$92,F101,D$92-SUM(E$99:E101))</f>
        <v>1474931.7826688816</v>
      </c>
      <c r="E102" s="522">
        <f>IF(+J96&lt;F101,J96,D102)</f>
        <v>36236.767441860466</v>
      </c>
      <c r="F102" s="523">
        <f t="shared" ref="F102:F130" si="17">+D102-E102</f>
        <v>1438695.0152270212</v>
      </c>
      <c r="G102" s="523">
        <f t="shared" ref="G102:G130" si="18">+(F102+D102)/2</f>
        <v>1456813.3989479514</v>
      </c>
      <c r="H102" s="526">
        <f t="shared" ref="H102:H154" si="19">+J$94*G102+E102</f>
        <v>192174.86987504771</v>
      </c>
      <c r="I102" s="577">
        <f t="shared" ref="I102:I154" si="20">+J$95*G102+E102</f>
        <v>192174.86987504771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1438695.0152270212</v>
      </c>
      <c r="E103" s="522">
        <f>IF(+J96&lt;F102,J96,D103)</f>
        <v>36236.767441860466</v>
      </c>
      <c r="F103" s="523">
        <f t="shared" si="17"/>
        <v>1402458.2477851608</v>
      </c>
      <c r="G103" s="523">
        <f t="shared" si="18"/>
        <v>1420576.631506091</v>
      </c>
      <c r="H103" s="526">
        <f t="shared" si="19"/>
        <v>188296.06648315338</v>
      </c>
      <c r="I103" s="577">
        <f t="shared" si="20"/>
        <v>188296.06648315338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1402458.2477851608</v>
      </c>
      <c r="E104" s="522">
        <f>IF(+J96&lt;F103,J96,D104)</f>
        <v>36236.767441860466</v>
      </c>
      <c r="F104" s="523">
        <f t="shared" si="17"/>
        <v>1366221.4803433004</v>
      </c>
      <c r="G104" s="523">
        <f t="shared" si="18"/>
        <v>1384339.8640642306</v>
      </c>
      <c r="H104" s="526">
        <f t="shared" si="19"/>
        <v>184417.26309125905</v>
      </c>
      <c r="I104" s="577">
        <f t="shared" si="20"/>
        <v>184417.26309125905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1366221.4803433004</v>
      </c>
      <c r="E105" s="522">
        <f>IF(+J96&lt;F104,J96,D105)</f>
        <v>36236.767441860466</v>
      </c>
      <c r="F105" s="523">
        <f t="shared" si="17"/>
        <v>1329984.71290144</v>
      </c>
      <c r="G105" s="523">
        <f t="shared" si="18"/>
        <v>1348103.0966223702</v>
      </c>
      <c r="H105" s="526">
        <f t="shared" si="19"/>
        <v>180538.45969936473</v>
      </c>
      <c r="I105" s="577">
        <f t="shared" si="20"/>
        <v>180538.45969936473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1329984.71290144</v>
      </c>
      <c r="E106" s="522">
        <f>IF(+J96&lt;F105,J96,D106)</f>
        <v>36236.767441860466</v>
      </c>
      <c r="F106" s="523">
        <f t="shared" si="17"/>
        <v>1293747.9454595796</v>
      </c>
      <c r="G106" s="523">
        <f t="shared" si="18"/>
        <v>1311866.3291805098</v>
      </c>
      <c r="H106" s="526">
        <f t="shared" si="19"/>
        <v>176659.6563074704</v>
      </c>
      <c r="I106" s="577">
        <f t="shared" si="20"/>
        <v>176659.6563074704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1293747.9454595796</v>
      </c>
      <c r="E107" s="522">
        <f>IF(+J96&lt;F106,J96,D107)</f>
        <v>36236.767441860466</v>
      </c>
      <c r="F107" s="523">
        <f t="shared" si="17"/>
        <v>1257511.1780177192</v>
      </c>
      <c r="G107" s="523">
        <f t="shared" si="18"/>
        <v>1275629.5617386494</v>
      </c>
      <c r="H107" s="526">
        <f t="shared" si="19"/>
        <v>172780.85291557611</v>
      </c>
      <c r="I107" s="577">
        <f t="shared" si="20"/>
        <v>172780.85291557611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1257511.1780177192</v>
      </c>
      <c r="E108" s="522">
        <f>IF(+J96&lt;F107,J96,D108)</f>
        <v>36236.767441860466</v>
      </c>
      <c r="F108" s="523">
        <f t="shared" si="17"/>
        <v>1221274.4105758588</v>
      </c>
      <c r="G108" s="523">
        <f t="shared" si="18"/>
        <v>1239392.794296789</v>
      </c>
      <c r="H108" s="526">
        <f t="shared" si="19"/>
        <v>168902.04952368178</v>
      </c>
      <c r="I108" s="577">
        <f t="shared" si="20"/>
        <v>168902.04952368178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1221274.4105758588</v>
      </c>
      <c r="E109" s="522">
        <f>IF(+J96&lt;F108,J96,D109)</f>
        <v>36236.767441860466</v>
      </c>
      <c r="F109" s="523">
        <f t="shared" si="17"/>
        <v>1185037.6431339984</v>
      </c>
      <c r="G109" s="523">
        <f t="shared" si="18"/>
        <v>1203156.0268549286</v>
      </c>
      <c r="H109" s="526">
        <f t="shared" si="19"/>
        <v>165023.24613178745</v>
      </c>
      <c r="I109" s="577">
        <f t="shared" si="20"/>
        <v>165023.24613178745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1185037.6431339984</v>
      </c>
      <c r="E110" s="522">
        <f>IF(+J96&lt;F109,J96,D110)</f>
        <v>36236.767441860466</v>
      </c>
      <c r="F110" s="523">
        <f t="shared" si="17"/>
        <v>1148800.875692138</v>
      </c>
      <c r="G110" s="523">
        <f t="shared" si="18"/>
        <v>1166919.2594130682</v>
      </c>
      <c r="H110" s="526">
        <f t="shared" si="19"/>
        <v>161144.44273989313</v>
      </c>
      <c r="I110" s="577">
        <f t="shared" si="20"/>
        <v>161144.44273989313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1148800.875692138</v>
      </c>
      <c r="E111" s="522">
        <f>IF(+J96&lt;F110,J96,D111)</f>
        <v>36236.767441860466</v>
      </c>
      <c r="F111" s="523">
        <f t="shared" si="17"/>
        <v>1112564.1082502776</v>
      </c>
      <c r="G111" s="523">
        <f t="shared" si="18"/>
        <v>1130682.4919712078</v>
      </c>
      <c r="H111" s="526">
        <f t="shared" si="19"/>
        <v>157265.6393479988</v>
      </c>
      <c r="I111" s="577">
        <f t="shared" si="20"/>
        <v>157265.6393479988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1112564.1082502776</v>
      </c>
      <c r="E112" s="522">
        <f>IF(+J96&lt;F111,J96,D112)</f>
        <v>36236.767441860466</v>
      </c>
      <c r="F112" s="523">
        <f t="shared" si="17"/>
        <v>1076327.3408084172</v>
      </c>
      <c r="G112" s="523">
        <f t="shared" si="18"/>
        <v>1094445.7245293474</v>
      </c>
      <c r="H112" s="526">
        <f t="shared" si="19"/>
        <v>153386.83595610448</v>
      </c>
      <c r="I112" s="577">
        <f t="shared" si="20"/>
        <v>153386.83595610448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1076327.3408084172</v>
      </c>
      <c r="E113" s="522">
        <f>IF(+J96&lt;F112,J96,D113)</f>
        <v>36236.767441860466</v>
      </c>
      <c r="F113" s="523">
        <f t="shared" si="17"/>
        <v>1040090.5733665567</v>
      </c>
      <c r="G113" s="523">
        <f t="shared" si="18"/>
        <v>1058208.957087487</v>
      </c>
      <c r="H113" s="526">
        <f t="shared" si="19"/>
        <v>149508.03256421015</v>
      </c>
      <c r="I113" s="577">
        <f t="shared" si="20"/>
        <v>149508.03256421015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1040090.5733665567</v>
      </c>
      <c r="E114" s="522">
        <f>IF(+J96&lt;F113,J96,D114)</f>
        <v>36236.767441860466</v>
      </c>
      <c r="F114" s="523">
        <f t="shared" si="17"/>
        <v>1003853.8059246961</v>
      </c>
      <c r="G114" s="523">
        <f t="shared" si="18"/>
        <v>1021972.1896456263</v>
      </c>
      <c r="H114" s="526">
        <f t="shared" si="19"/>
        <v>145629.2291723158</v>
      </c>
      <c r="I114" s="577">
        <f t="shared" si="20"/>
        <v>145629.2291723158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1003853.8059246961</v>
      </c>
      <c r="E115" s="522">
        <f>IF(+J96&lt;F114,J96,D115)</f>
        <v>36236.767441860466</v>
      </c>
      <c r="F115" s="523">
        <f t="shared" si="17"/>
        <v>967617.03848283563</v>
      </c>
      <c r="G115" s="523">
        <f t="shared" si="18"/>
        <v>985735.42220376595</v>
      </c>
      <c r="H115" s="526">
        <f t="shared" si="19"/>
        <v>141750.4257804215</v>
      </c>
      <c r="I115" s="577">
        <f t="shared" si="20"/>
        <v>141750.4257804215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967617.03848283563</v>
      </c>
      <c r="E116" s="522">
        <f>IF(+J96&lt;F115,J96,D116)</f>
        <v>36236.767441860466</v>
      </c>
      <c r="F116" s="523">
        <f t="shared" si="17"/>
        <v>931380.27104097512</v>
      </c>
      <c r="G116" s="523">
        <f t="shared" si="18"/>
        <v>949498.65476190532</v>
      </c>
      <c r="H116" s="526">
        <f t="shared" si="19"/>
        <v>137871.62238852715</v>
      </c>
      <c r="I116" s="577">
        <f t="shared" si="20"/>
        <v>137871.62238852715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931380.27104097512</v>
      </c>
      <c r="E117" s="522">
        <f>IF(+J96&lt;F116,J96,D117)</f>
        <v>36236.767441860466</v>
      </c>
      <c r="F117" s="523">
        <f t="shared" si="17"/>
        <v>895143.5035991146</v>
      </c>
      <c r="G117" s="523">
        <f t="shared" si="18"/>
        <v>913261.88732004492</v>
      </c>
      <c r="H117" s="526">
        <f t="shared" si="19"/>
        <v>133992.81899663282</v>
      </c>
      <c r="I117" s="577">
        <f t="shared" si="20"/>
        <v>133992.81899663282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895143.5035991146</v>
      </c>
      <c r="E118" s="522">
        <f>IF(+J96&lt;F117,J96,D118)</f>
        <v>36236.767441860466</v>
      </c>
      <c r="F118" s="523">
        <f t="shared" si="17"/>
        <v>858906.73615725408</v>
      </c>
      <c r="G118" s="523">
        <f t="shared" si="18"/>
        <v>877025.11987818428</v>
      </c>
      <c r="H118" s="526">
        <f t="shared" si="19"/>
        <v>130114.01560473847</v>
      </c>
      <c r="I118" s="577">
        <f t="shared" si="20"/>
        <v>130114.01560473847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858906.73615725408</v>
      </c>
      <c r="E119" s="522">
        <f>IF(+J96&lt;F118,J96,D119)</f>
        <v>36236.767441860466</v>
      </c>
      <c r="F119" s="523">
        <f t="shared" si="17"/>
        <v>822669.96871539357</v>
      </c>
      <c r="G119" s="523">
        <f t="shared" si="18"/>
        <v>840788.35243632388</v>
      </c>
      <c r="H119" s="526">
        <f t="shared" si="19"/>
        <v>126235.21221284414</v>
      </c>
      <c r="I119" s="577">
        <f t="shared" si="20"/>
        <v>126235.21221284414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822669.96871539357</v>
      </c>
      <c r="E120" s="522">
        <f>IF(+J96&lt;F119,J96,D120)</f>
        <v>36236.767441860466</v>
      </c>
      <c r="F120" s="523">
        <f t="shared" si="17"/>
        <v>786433.20127353305</v>
      </c>
      <c r="G120" s="523">
        <f t="shared" si="18"/>
        <v>804551.58499446325</v>
      </c>
      <c r="H120" s="526">
        <f t="shared" si="19"/>
        <v>122356.40882094979</v>
      </c>
      <c r="I120" s="577">
        <f t="shared" si="20"/>
        <v>122356.40882094979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786433.20127353305</v>
      </c>
      <c r="E121" s="522">
        <f>IF(+J96&lt;F120,J96,D121)</f>
        <v>36236.767441860466</v>
      </c>
      <c r="F121" s="523">
        <f t="shared" si="17"/>
        <v>750196.43383167253</v>
      </c>
      <c r="G121" s="523">
        <f t="shared" si="18"/>
        <v>768314.81755260285</v>
      </c>
      <c r="H121" s="526">
        <f t="shared" si="19"/>
        <v>118477.60542905546</v>
      </c>
      <c r="I121" s="577">
        <f t="shared" si="20"/>
        <v>118477.60542905546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750196.43383167253</v>
      </c>
      <c r="E122" s="522">
        <f>IF(+J96&lt;F121,J96,D122)</f>
        <v>36236.767441860466</v>
      </c>
      <c r="F122" s="523">
        <f t="shared" si="17"/>
        <v>713959.66638981202</v>
      </c>
      <c r="G122" s="523">
        <f t="shared" si="18"/>
        <v>732078.05011074222</v>
      </c>
      <c r="H122" s="526">
        <f t="shared" si="19"/>
        <v>114598.80203716113</v>
      </c>
      <c r="I122" s="577">
        <f t="shared" si="20"/>
        <v>114598.80203716113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713959.66638981202</v>
      </c>
      <c r="E123" s="522">
        <f>IF(+J96&lt;F122,J96,D123)</f>
        <v>36236.767441860466</v>
      </c>
      <c r="F123" s="523">
        <f t="shared" si="17"/>
        <v>677722.8989479515</v>
      </c>
      <c r="G123" s="523">
        <f t="shared" si="18"/>
        <v>695841.28266888182</v>
      </c>
      <c r="H123" s="526">
        <f t="shared" si="19"/>
        <v>110719.99864526681</v>
      </c>
      <c r="I123" s="577">
        <f t="shared" si="20"/>
        <v>110719.99864526681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677722.8989479515</v>
      </c>
      <c r="E124" s="522">
        <f>IF(+J96&lt;F123,J96,D124)</f>
        <v>36236.767441860466</v>
      </c>
      <c r="F124" s="523">
        <f t="shared" si="17"/>
        <v>641486.13150609098</v>
      </c>
      <c r="G124" s="523">
        <f t="shared" si="18"/>
        <v>659604.51522702118</v>
      </c>
      <c r="H124" s="526">
        <f t="shared" si="19"/>
        <v>106841.19525337245</v>
      </c>
      <c r="I124" s="577">
        <f t="shared" si="20"/>
        <v>106841.19525337245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641486.13150609098</v>
      </c>
      <c r="E125" s="522">
        <f>IF(+J96&lt;F124,J96,D125)</f>
        <v>36236.767441860466</v>
      </c>
      <c r="F125" s="523">
        <f t="shared" si="17"/>
        <v>605249.36406423047</v>
      </c>
      <c r="G125" s="523">
        <f t="shared" si="18"/>
        <v>623367.74778516078</v>
      </c>
      <c r="H125" s="526">
        <f t="shared" si="19"/>
        <v>102962.39186147813</v>
      </c>
      <c r="I125" s="577">
        <f t="shared" si="20"/>
        <v>102962.39186147813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605249.36406423047</v>
      </c>
      <c r="E126" s="522">
        <f>IF(+J96&lt;F125,J96,D126)</f>
        <v>36236.767441860466</v>
      </c>
      <c r="F126" s="523">
        <f t="shared" si="17"/>
        <v>569012.59662236995</v>
      </c>
      <c r="G126" s="523">
        <f t="shared" si="18"/>
        <v>587130.98034330015</v>
      </c>
      <c r="H126" s="526">
        <f t="shared" si="19"/>
        <v>99083.588469583774</v>
      </c>
      <c r="I126" s="577">
        <f t="shared" si="20"/>
        <v>99083.588469583774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569012.59662236995</v>
      </c>
      <c r="E127" s="522">
        <f>IF(+J96&lt;F126,J96,D127)</f>
        <v>36236.767441860466</v>
      </c>
      <c r="F127" s="523">
        <f t="shared" si="17"/>
        <v>532775.82918050943</v>
      </c>
      <c r="G127" s="523">
        <f t="shared" si="18"/>
        <v>550894.21290143975</v>
      </c>
      <c r="H127" s="526">
        <f t="shared" si="19"/>
        <v>95204.785077689463</v>
      </c>
      <c r="I127" s="577">
        <f t="shared" si="20"/>
        <v>95204.785077689463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532775.82918050943</v>
      </c>
      <c r="E128" s="522">
        <f>IF(+J96&lt;F127,J96,D128)</f>
        <v>36236.767441860466</v>
      </c>
      <c r="F128" s="523">
        <f t="shared" si="17"/>
        <v>496539.06173864898</v>
      </c>
      <c r="G128" s="523">
        <f t="shared" si="18"/>
        <v>514657.44545957923</v>
      </c>
      <c r="H128" s="526">
        <f t="shared" si="19"/>
        <v>91325.981685795123</v>
      </c>
      <c r="I128" s="577">
        <f t="shared" si="20"/>
        <v>91325.981685795123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496539.06173864898</v>
      </c>
      <c r="E129" s="522">
        <f>IF(+J96&lt;F128,J96,D129)</f>
        <v>36236.767441860466</v>
      </c>
      <c r="F129" s="523">
        <f t="shared" si="17"/>
        <v>460302.29429678852</v>
      </c>
      <c r="G129" s="523">
        <f t="shared" si="18"/>
        <v>478420.67801771872</v>
      </c>
      <c r="H129" s="526">
        <f t="shared" si="19"/>
        <v>87447.178293900797</v>
      </c>
      <c r="I129" s="577">
        <f t="shared" si="20"/>
        <v>87447.178293900797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460302.29429678852</v>
      </c>
      <c r="E130" s="522">
        <f>IF(+J96&lt;F129,J96,D130)</f>
        <v>36236.767441860466</v>
      </c>
      <c r="F130" s="523">
        <f t="shared" si="17"/>
        <v>424065.52685492806</v>
      </c>
      <c r="G130" s="523">
        <f t="shared" si="18"/>
        <v>442183.91057585832</v>
      </c>
      <c r="H130" s="526">
        <f t="shared" si="19"/>
        <v>83568.374902006472</v>
      </c>
      <c r="I130" s="577">
        <f t="shared" si="20"/>
        <v>83568.374902006472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424065.52685492806</v>
      </c>
      <c r="E131" s="522">
        <f>IF(+J96&lt;F130,J96,D131)</f>
        <v>36236.767441860466</v>
      </c>
      <c r="F131" s="523">
        <f t="shared" ref="F131:F154" si="21">+D131-E131</f>
        <v>387828.7594130676</v>
      </c>
      <c r="G131" s="523">
        <f t="shared" ref="G131:G154" si="22">+(F131+D131)/2</f>
        <v>405947.1431339978</v>
      </c>
      <c r="H131" s="526">
        <f t="shared" si="19"/>
        <v>79689.571510112131</v>
      </c>
      <c r="I131" s="577">
        <f t="shared" si="20"/>
        <v>79689.571510112131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387828.7594130676</v>
      </c>
      <c r="E132" s="522">
        <f>IF(+J96&lt;F131,J96,D132)</f>
        <v>36236.767441860466</v>
      </c>
      <c r="F132" s="523">
        <f t="shared" si="21"/>
        <v>351591.99197120714</v>
      </c>
      <c r="G132" s="523">
        <f t="shared" si="22"/>
        <v>369710.3756921374</v>
      </c>
      <c r="H132" s="526">
        <f t="shared" si="19"/>
        <v>75810.768118217806</v>
      </c>
      <c r="I132" s="577">
        <f t="shared" si="20"/>
        <v>75810.768118217806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351591.99197120714</v>
      </c>
      <c r="E133" s="522">
        <f>IF(+J96&lt;F132,J96,D133)</f>
        <v>36236.767441860466</v>
      </c>
      <c r="F133" s="523">
        <f t="shared" si="21"/>
        <v>315355.22452934668</v>
      </c>
      <c r="G133" s="523">
        <f t="shared" si="22"/>
        <v>333473.60825027688</v>
      </c>
      <c r="H133" s="526">
        <f t="shared" si="19"/>
        <v>71931.964726323466</v>
      </c>
      <c r="I133" s="577">
        <f t="shared" si="20"/>
        <v>71931.964726323466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315355.22452934668</v>
      </c>
      <c r="E134" s="522">
        <f>IF(+J96&lt;F133,J96,D134)</f>
        <v>36236.767441860466</v>
      </c>
      <c r="F134" s="523">
        <f t="shared" si="21"/>
        <v>279118.45708748623</v>
      </c>
      <c r="G134" s="523">
        <f t="shared" si="22"/>
        <v>297236.84080841648</v>
      </c>
      <c r="H134" s="526">
        <f t="shared" si="19"/>
        <v>68053.16133442914</v>
      </c>
      <c r="I134" s="577">
        <f t="shared" si="20"/>
        <v>68053.16133442914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279118.45708748623</v>
      </c>
      <c r="E135" s="522">
        <f>IF(+J96&lt;F134,J96,D135)</f>
        <v>36236.767441860466</v>
      </c>
      <c r="F135" s="523">
        <f t="shared" si="21"/>
        <v>242881.68964562577</v>
      </c>
      <c r="G135" s="523">
        <f t="shared" si="22"/>
        <v>261000.073366556</v>
      </c>
      <c r="H135" s="526">
        <f t="shared" si="19"/>
        <v>64174.357942534814</v>
      </c>
      <c r="I135" s="577">
        <f t="shared" si="20"/>
        <v>64174.357942534814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242881.68964562577</v>
      </c>
      <c r="E136" s="522">
        <f>IF(+J96&lt;F135,J96,D136)</f>
        <v>36236.767441860466</v>
      </c>
      <c r="F136" s="523">
        <f t="shared" si="21"/>
        <v>206644.92220376531</v>
      </c>
      <c r="G136" s="523">
        <f t="shared" si="22"/>
        <v>224763.30592469554</v>
      </c>
      <c r="H136" s="526">
        <f t="shared" si="19"/>
        <v>60295.554550640489</v>
      </c>
      <c r="I136" s="577">
        <f t="shared" si="20"/>
        <v>60295.554550640489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206644.92220376531</v>
      </c>
      <c r="E137" s="522">
        <f>IF(+J96&lt;F136,J96,D137)</f>
        <v>36236.767441860466</v>
      </c>
      <c r="F137" s="523">
        <f t="shared" si="21"/>
        <v>170408.15476190485</v>
      </c>
      <c r="G137" s="523">
        <f t="shared" si="22"/>
        <v>188526.53848283508</v>
      </c>
      <c r="H137" s="526">
        <f t="shared" si="19"/>
        <v>56416.751158746156</v>
      </c>
      <c r="I137" s="577">
        <f t="shared" si="20"/>
        <v>56416.751158746156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170408.15476190485</v>
      </c>
      <c r="E138" s="522">
        <f>IF(+J96&lt;F137,J96,D138)</f>
        <v>36236.767441860466</v>
      </c>
      <c r="F138" s="523">
        <f t="shared" si="21"/>
        <v>134171.38732004439</v>
      </c>
      <c r="G138" s="523">
        <f t="shared" si="22"/>
        <v>152289.77104097462</v>
      </c>
      <c r="H138" s="526">
        <f t="shared" si="19"/>
        <v>52537.947766851823</v>
      </c>
      <c r="I138" s="577">
        <f t="shared" si="20"/>
        <v>52537.947766851823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134171.38732004439</v>
      </c>
      <c r="E139" s="522">
        <f>IF(+J96&lt;F138,J96,D139)</f>
        <v>36236.767441860466</v>
      </c>
      <c r="F139" s="523">
        <f t="shared" si="21"/>
        <v>97934.619878183934</v>
      </c>
      <c r="G139" s="523">
        <f t="shared" si="22"/>
        <v>116053.00359911416</v>
      </c>
      <c r="H139" s="526">
        <f t="shared" si="19"/>
        <v>48659.144374957497</v>
      </c>
      <c r="I139" s="577">
        <f t="shared" si="20"/>
        <v>48659.144374957497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97934.619878183934</v>
      </c>
      <c r="E140" s="522">
        <f>IF(+J96&lt;F139,J96,D140)</f>
        <v>36236.767441860466</v>
      </c>
      <c r="F140" s="523">
        <f t="shared" si="21"/>
        <v>61697.852436323468</v>
      </c>
      <c r="G140" s="523">
        <f t="shared" si="22"/>
        <v>79816.236157253705</v>
      </c>
      <c r="H140" s="526">
        <f t="shared" si="19"/>
        <v>44780.340983063164</v>
      </c>
      <c r="I140" s="577">
        <f t="shared" si="20"/>
        <v>44780.340983063164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61697.852436323468</v>
      </c>
      <c r="E141" s="522">
        <f>IF(+J96&lt;F140,J96,D141)</f>
        <v>36236.767441860466</v>
      </c>
      <c r="F141" s="523">
        <f t="shared" si="21"/>
        <v>25461.084994463003</v>
      </c>
      <c r="G141" s="523">
        <f t="shared" si="22"/>
        <v>43579.468715393232</v>
      </c>
      <c r="H141" s="526">
        <f t="shared" si="19"/>
        <v>40901.537591168832</v>
      </c>
      <c r="I141" s="577">
        <f t="shared" si="20"/>
        <v>40901.537591168832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25461.084994463003</v>
      </c>
      <c r="E142" s="522">
        <f>IF(+J96&lt;F141,J96,D142)</f>
        <v>25461.084994463003</v>
      </c>
      <c r="F142" s="523">
        <f t="shared" si="21"/>
        <v>0</v>
      </c>
      <c r="G142" s="523">
        <f t="shared" si="22"/>
        <v>12730.542497231501</v>
      </c>
      <c r="H142" s="526">
        <f t="shared" si="19"/>
        <v>26823.769221143604</v>
      </c>
      <c r="I142" s="577">
        <f t="shared" si="20"/>
        <v>26823.769221143604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1558181</v>
      </c>
      <c r="F155" s="375"/>
      <c r="G155" s="375"/>
      <c r="H155" s="375">
        <f>SUM(H99:H154)</f>
        <v>5213473.6073091161</v>
      </c>
      <c r="I155" s="375">
        <f>SUM(I99:I154)</f>
        <v>5213473.6073091161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view="pageBreakPreview" topLeftCell="A10" zoomScale="84" zoomScaleNormal="100" zoomScaleSheetLayoutView="84" workbookViewId="0">
      <selection activeCell="C17" sqref="C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1377504.6658858405</v>
      </c>
      <c r="O5" s="249"/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1377504.6658858405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666" t="s">
        <v>473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f>13742804</f>
        <v>13742804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327209.61904761905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>G24</f>
        <v>1807676.4398879381</v>
      </c>
      <c r="L24" s="519">
        <f t="shared" si="7"/>
        <v>0</v>
      </c>
      <c r="M24" s="518">
        <f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>G25</f>
        <v>1709848.34416372</v>
      </c>
      <c r="L25" s="519">
        <f t="shared" si="7"/>
        <v>0</v>
      </c>
      <c r="M25" s="518">
        <f>H25</f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11061604.589903574</v>
      </c>
      <c r="E26" s="520">
        <v>335190.34146341466</v>
      </c>
      <c r="F26" s="515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>G26</f>
        <v>1719754.6523090333</v>
      </c>
      <c r="L26" s="519">
        <f t="shared" si="7"/>
        <v>0</v>
      </c>
      <c r="M26" s="518">
        <f>H26</f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10726414.248440159</v>
      </c>
      <c r="E27" s="520">
        <v>319600.09302325582</v>
      </c>
      <c r="F27" s="515">
        <v>10406814.155416904</v>
      </c>
      <c r="G27" s="516">
        <v>1371566.4755118289</v>
      </c>
      <c r="H27" s="510">
        <v>1371566.4755118289</v>
      </c>
      <c r="I27" s="511">
        <f t="shared" si="0"/>
        <v>0</v>
      </c>
      <c r="J27" s="511"/>
      <c r="K27" s="518">
        <f>G27</f>
        <v>1371566.4755118289</v>
      </c>
      <c r="L27" s="519">
        <f t="shared" ref="L27" si="10">IF(K27&lt;&gt;0,+G27-K27,0)</f>
        <v>0</v>
      </c>
      <c r="M27" s="518">
        <f>H27</f>
        <v>1371566.4755118289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>IU</v>
      </c>
      <c r="C28" s="507">
        <f>IF(D11="","-",+C27+1)</f>
        <v>2020</v>
      </c>
      <c r="D28" s="515">
        <v>10391223.906976745</v>
      </c>
      <c r="E28" s="520">
        <v>335190.34146341466</v>
      </c>
      <c r="F28" s="515">
        <v>10056033.56551333</v>
      </c>
      <c r="G28" s="516">
        <v>1634553.2234735368</v>
      </c>
      <c r="H28" s="510">
        <v>1634553.2234735368</v>
      </c>
      <c r="I28" s="511">
        <f t="shared" si="0"/>
        <v>0</v>
      </c>
      <c r="J28" s="511"/>
      <c r="K28" s="518">
        <f>G28</f>
        <v>1634553.2234735368</v>
      </c>
      <c r="L28" s="519">
        <f t="shared" ref="L28" si="11">IF(K28&lt;&gt;0,+G28-K28,0)</f>
        <v>0</v>
      </c>
      <c r="M28" s="518">
        <f>H28</f>
        <v>1634553.2234735368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23">
        <f>IF(F28+SUM(E$17:E28)=D$10,F28,D$10-SUM(E$17:E28))</f>
        <v>10071623.813953489</v>
      </c>
      <c r="E29" s="522">
        <f>IF(+I14&lt;F28,I14,D29)</f>
        <v>327209.61904761905</v>
      </c>
      <c r="F29" s="523">
        <f t="shared" ref="F29:F48" si="12">+D29-E29</f>
        <v>9744414.1949058697</v>
      </c>
      <c r="G29" s="524">
        <f t="shared" ref="G29:G72" si="13">+I$12*((D29+F29)/2)+E29</f>
        <v>1377504.6658858405</v>
      </c>
      <c r="H29" s="491">
        <f t="shared" ref="H29:H72" si="14">+I$13*((D29+F29)/2)+E29</f>
        <v>1377504.6658858405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9744414.1949058697</v>
      </c>
      <c r="E30" s="522">
        <f>IF(+I14&lt;F29,I14,D30)</f>
        <v>327209.61904761905</v>
      </c>
      <c r="F30" s="523">
        <f t="shared" si="12"/>
        <v>9417204.5758582503</v>
      </c>
      <c r="G30" s="524">
        <f t="shared" si="13"/>
        <v>1342818.9590851283</v>
      </c>
      <c r="H30" s="491">
        <f t="shared" si="14"/>
        <v>1342818.9590851283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9417204.5758582503</v>
      </c>
      <c r="E31" s="522">
        <f>IF(+I14&lt;F30,I14,D31)</f>
        <v>327209.61904761905</v>
      </c>
      <c r="F31" s="523">
        <f t="shared" si="12"/>
        <v>9089994.9568106309</v>
      </c>
      <c r="G31" s="524">
        <f t="shared" si="13"/>
        <v>1308133.2522844155</v>
      </c>
      <c r="H31" s="491">
        <f t="shared" si="14"/>
        <v>1308133.2522844155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9089994.9568106309</v>
      </c>
      <c r="E32" s="522">
        <f>IF(+I14&lt;F31,I14,D32)</f>
        <v>327209.61904761905</v>
      </c>
      <c r="F32" s="523">
        <f t="shared" si="12"/>
        <v>8762785.3377630115</v>
      </c>
      <c r="G32" s="524">
        <f t="shared" si="13"/>
        <v>1273447.5454837028</v>
      </c>
      <c r="H32" s="491">
        <f t="shared" si="14"/>
        <v>1273447.5454837028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8762785.3377630115</v>
      </c>
      <c r="E33" s="522">
        <f>IF(+I14&lt;F32,I14,D33)</f>
        <v>327209.61904761905</v>
      </c>
      <c r="F33" s="523">
        <f t="shared" si="12"/>
        <v>8435575.7187153921</v>
      </c>
      <c r="G33" s="524">
        <f t="shared" si="13"/>
        <v>1238761.8386829905</v>
      </c>
      <c r="H33" s="491">
        <f t="shared" si="14"/>
        <v>1238761.8386829905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8435575.7187153921</v>
      </c>
      <c r="E34" s="522">
        <f>IF(+I14&lt;F33,I14,D34)</f>
        <v>327209.61904761905</v>
      </c>
      <c r="F34" s="523">
        <f t="shared" si="12"/>
        <v>8108366.0996677727</v>
      </c>
      <c r="G34" s="524">
        <f t="shared" si="13"/>
        <v>1204076.1318822778</v>
      </c>
      <c r="H34" s="491">
        <f t="shared" si="14"/>
        <v>1204076.1318822778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8108366.0996677727</v>
      </c>
      <c r="E35" s="522">
        <f>IF(+I14&lt;F34,I14,D35)</f>
        <v>327209.61904761905</v>
      </c>
      <c r="F35" s="523">
        <f t="shared" si="12"/>
        <v>7781156.4806201532</v>
      </c>
      <c r="G35" s="524">
        <f t="shared" si="13"/>
        <v>1169390.425081565</v>
      </c>
      <c r="H35" s="491">
        <f t="shared" si="14"/>
        <v>1169390.425081565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7781156.4806201532</v>
      </c>
      <c r="E36" s="522">
        <f>IF(+I14&lt;F35,I14,D36)</f>
        <v>327209.61904761905</v>
      </c>
      <c r="F36" s="523">
        <f t="shared" si="12"/>
        <v>7453946.8615725338</v>
      </c>
      <c r="G36" s="524">
        <f t="shared" si="13"/>
        <v>1134704.7182808525</v>
      </c>
      <c r="H36" s="491">
        <f t="shared" si="14"/>
        <v>1134704.7182808525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7453946.8615725338</v>
      </c>
      <c r="E37" s="522">
        <f>IF(+I14&lt;F36,I14,D37)</f>
        <v>327209.61904761905</v>
      </c>
      <c r="F37" s="523">
        <f t="shared" si="12"/>
        <v>7126737.2425249144</v>
      </c>
      <c r="G37" s="524">
        <f t="shared" si="13"/>
        <v>1100019.01148014</v>
      </c>
      <c r="H37" s="491">
        <f t="shared" si="14"/>
        <v>1100019.01148014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7126737.2425249144</v>
      </c>
      <c r="E38" s="522">
        <f>IF(+I14&lt;F37,I14,D38)</f>
        <v>327209.61904761905</v>
      </c>
      <c r="F38" s="523">
        <f t="shared" si="12"/>
        <v>6799527.623477295</v>
      </c>
      <c r="G38" s="524">
        <f t="shared" si="13"/>
        <v>1065333.3046794273</v>
      </c>
      <c r="H38" s="491">
        <f t="shared" si="14"/>
        <v>1065333.3046794273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6799527.623477295</v>
      </c>
      <c r="E39" s="522">
        <f>IF(+I14&lt;F38,I14,D39)</f>
        <v>327209.61904761905</v>
      </c>
      <c r="F39" s="523">
        <f t="shared" si="12"/>
        <v>6472318.0044296756</v>
      </c>
      <c r="G39" s="524">
        <f t="shared" si="13"/>
        <v>1030647.5978787148</v>
      </c>
      <c r="H39" s="491">
        <f t="shared" si="14"/>
        <v>1030647.5978787148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6472318.0044296756</v>
      </c>
      <c r="E40" s="522">
        <f>IF(+I14&lt;F39,I14,D40)</f>
        <v>327209.61904761905</v>
      </c>
      <c r="F40" s="523">
        <f t="shared" si="12"/>
        <v>6145108.3853820562</v>
      </c>
      <c r="G40" s="524">
        <f t="shared" si="13"/>
        <v>995961.89107800229</v>
      </c>
      <c r="H40" s="491">
        <f t="shared" si="14"/>
        <v>995961.89107800229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6145108.3853820562</v>
      </c>
      <c r="E41" s="522">
        <f>IF(+I14&lt;F40,I14,D41)</f>
        <v>327209.61904761905</v>
      </c>
      <c r="F41" s="523">
        <f t="shared" si="12"/>
        <v>5817898.7663344368</v>
      </c>
      <c r="G41" s="524">
        <f t="shared" si="13"/>
        <v>961276.18427728966</v>
      </c>
      <c r="H41" s="491">
        <f t="shared" si="14"/>
        <v>961276.18427728966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5817898.7663344368</v>
      </c>
      <c r="E42" s="522">
        <f>IF(+I14&lt;F41,I14,D42)</f>
        <v>327209.61904761905</v>
      </c>
      <c r="F42" s="523">
        <f t="shared" si="12"/>
        <v>5490689.1472868174</v>
      </c>
      <c r="G42" s="524">
        <f t="shared" si="13"/>
        <v>926590.47747657704</v>
      </c>
      <c r="H42" s="491">
        <f t="shared" si="14"/>
        <v>926590.47747657704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5490689.1472868174</v>
      </c>
      <c r="E43" s="522">
        <f>IF(+I14&lt;F42,I14,D43)</f>
        <v>327209.61904761905</v>
      </c>
      <c r="F43" s="523">
        <f t="shared" si="12"/>
        <v>5163479.528239198</v>
      </c>
      <c r="G43" s="524">
        <f t="shared" si="13"/>
        <v>891904.77067586454</v>
      </c>
      <c r="H43" s="491">
        <f t="shared" si="14"/>
        <v>891904.77067586454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5163479.528239198</v>
      </c>
      <c r="E44" s="522">
        <f>IF(+I14&lt;F43,I14,D44)</f>
        <v>327209.61904761905</v>
      </c>
      <c r="F44" s="523">
        <f t="shared" si="12"/>
        <v>4836269.9091915786</v>
      </c>
      <c r="G44" s="524">
        <f t="shared" si="13"/>
        <v>857219.06387515191</v>
      </c>
      <c r="H44" s="491">
        <f t="shared" si="14"/>
        <v>857219.06387515191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4836269.9091915786</v>
      </c>
      <c r="E45" s="522">
        <f>IF(+I14&lt;F44,I14,D45)</f>
        <v>327209.61904761905</v>
      </c>
      <c r="F45" s="523">
        <f t="shared" si="12"/>
        <v>4509060.2901439592</v>
      </c>
      <c r="G45" s="524">
        <f t="shared" si="13"/>
        <v>822533.35707443929</v>
      </c>
      <c r="H45" s="491">
        <f t="shared" si="14"/>
        <v>822533.35707443929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4509060.2901439592</v>
      </c>
      <c r="E46" s="522">
        <f>IF(+I14&lt;F45,I14,D46)</f>
        <v>327209.61904761905</v>
      </c>
      <c r="F46" s="523">
        <f t="shared" si="12"/>
        <v>4181850.6710963403</v>
      </c>
      <c r="G46" s="524">
        <f t="shared" si="13"/>
        <v>787847.65027372679</v>
      </c>
      <c r="H46" s="491">
        <f t="shared" si="14"/>
        <v>787847.65027372679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4181850.6710963403</v>
      </c>
      <c r="E47" s="522">
        <f>IF(+I14&lt;F46,I14,D47)</f>
        <v>327209.61904761905</v>
      </c>
      <c r="F47" s="523">
        <f t="shared" si="12"/>
        <v>3854641.0520487214</v>
      </c>
      <c r="G47" s="524">
        <f t="shared" si="13"/>
        <v>753161.94347301428</v>
      </c>
      <c r="H47" s="491">
        <f t="shared" si="14"/>
        <v>753161.94347301428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3854641.0520487214</v>
      </c>
      <c r="E48" s="522">
        <f>IF(+I14&lt;F47,I14,D48)</f>
        <v>327209.61904761905</v>
      </c>
      <c r="F48" s="523">
        <f t="shared" si="12"/>
        <v>3527431.4330011024</v>
      </c>
      <c r="G48" s="524">
        <f t="shared" si="13"/>
        <v>718476.23667230166</v>
      </c>
      <c r="H48" s="491">
        <f t="shared" si="14"/>
        <v>718476.23667230166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3527431.4330011024</v>
      </c>
      <c r="E49" s="522">
        <f>IF(+I14&lt;F48,I14,D49)</f>
        <v>327209.61904761905</v>
      </c>
      <c r="F49" s="523">
        <f t="shared" ref="F49:F72" si="15">+D49-E49</f>
        <v>3200221.8139534835</v>
      </c>
      <c r="G49" s="524">
        <f t="shared" si="13"/>
        <v>683790.52987158915</v>
      </c>
      <c r="H49" s="491">
        <f t="shared" si="14"/>
        <v>683790.52987158915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3200221.8139534835</v>
      </c>
      <c r="E50" s="522">
        <f>IF(+I14&lt;F49,I14,D50)</f>
        <v>327209.61904761905</v>
      </c>
      <c r="F50" s="523">
        <f t="shared" si="15"/>
        <v>2873012.1949058645</v>
      </c>
      <c r="G50" s="524">
        <f t="shared" si="13"/>
        <v>649104.82307087653</v>
      </c>
      <c r="H50" s="491">
        <f t="shared" si="14"/>
        <v>649104.82307087653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2873012.1949058645</v>
      </c>
      <c r="E51" s="522">
        <f>IF(+I14&lt;F50,I14,D51)</f>
        <v>327209.61904761905</v>
      </c>
      <c r="F51" s="523">
        <f t="shared" si="15"/>
        <v>2545802.5758582456</v>
      </c>
      <c r="G51" s="524">
        <f t="shared" si="13"/>
        <v>614419.11627016403</v>
      </c>
      <c r="H51" s="491">
        <f t="shared" si="14"/>
        <v>614419.11627016403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2545802.5758582456</v>
      </c>
      <c r="E52" s="522">
        <f>IF(+I14&lt;F51,I14,D52)</f>
        <v>327209.61904761905</v>
      </c>
      <c r="F52" s="523">
        <f t="shared" si="15"/>
        <v>2218592.9568106267</v>
      </c>
      <c r="G52" s="524">
        <f t="shared" si="13"/>
        <v>579733.40946945152</v>
      </c>
      <c r="H52" s="491">
        <f t="shared" si="14"/>
        <v>579733.40946945152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2218592.9568106267</v>
      </c>
      <c r="E53" s="522">
        <f>IF(+I14&lt;F52,I14,D53)</f>
        <v>327209.61904761905</v>
      </c>
      <c r="F53" s="523">
        <f t="shared" si="15"/>
        <v>1891383.3377630077</v>
      </c>
      <c r="G53" s="524">
        <f t="shared" si="13"/>
        <v>545047.70266873902</v>
      </c>
      <c r="H53" s="491">
        <f t="shared" si="14"/>
        <v>545047.70266873902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1891383.3377630077</v>
      </c>
      <c r="E54" s="522">
        <f>IF(+I14&lt;F53,I14,D54)</f>
        <v>327209.61904761905</v>
      </c>
      <c r="F54" s="523">
        <f t="shared" si="15"/>
        <v>1564173.7187153888</v>
      </c>
      <c r="G54" s="524">
        <f t="shared" si="13"/>
        <v>510361.99586802645</v>
      </c>
      <c r="H54" s="491">
        <f t="shared" si="14"/>
        <v>510361.99586802645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1564173.7187153888</v>
      </c>
      <c r="E55" s="522">
        <f>IF(+I14&lt;F54,I14,D55)</f>
        <v>327209.61904761905</v>
      </c>
      <c r="F55" s="523">
        <f t="shared" si="15"/>
        <v>1236964.0996677699</v>
      </c>
      <c r="G55" s="524">
        <f t="shared" si="13"/>
        <v>475676.28906731389</v>
      </c>
      <c r="H55" s="491">
        <f t="shared" si="14"/>
        <v>475676.28906731389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1236964.0996677699</v>
      </c>
      <c r="E56" s="522">
        <f>IF(+I14&lt;F55,I14,D56)</f>
        <v>327209.61904761905</v>
      </c>
      <c r="F56" s="523">
        <f t="shared" si="15"/>
        <v>909754.4806201508</v>
      </c>
      <c r="G56" s="524">
        <f t="shared" si="13"/>
        <v>440990.58226660138</v>
      </c>
      <c r="H56" s="491">
        <f t="shared" si="14"/>
        <v>440990.58226660138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909754.4806201508</v>
      </c>
      <c r="E57" s="522">
        <f>IF(+I14&lt;F56,I14,D57)</f>
        <v>327209.61904761905</v>
      </c>
      <c r="F57" s="523">
        <f t="shared" si="15"/>
        <v>582544.86157253175</v>
      </c>
      <c r="G57" s="524">
        <f t="shared" si="13"/>
        <v>406304.87546588882</v>
      </c>
      <c r="H57" s="491">
        <f t="shared" si="14"/>
        <v>406304.87546588882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582544.86157253175</v>
      </c>
      <c r="E58" s="522">
        <f>IF(+I14&lt;F57,I14,D58)</f>
        <v>327209.61904761905</v>
      </c>
      <c r="F58" s="523">
        <f t="shared" si="15"/>
        <v>255335.2425249127</v>
      </c>
      <c r="G58" s="524">
        <f t="shared" si="13"/>
        <v>371619.16866517626</v>
      </c>
      <c r="H58" s="491">
        <f t="shared" si="14"/>
        <v>371619.16866517626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255335.2425249127</v>
      </c>
      <c r="E59" s="522">
        <f>IF(+I14&lt;F58,I14,D59)</f>
        <v>255335.2425249127</v>
      </c>
      <c r="F59" s="523">
        <f t="shared" si="15"/>
        <v>0</v>
      </c>
      <c r="G59" s="524">
        <f t="shared" si="13"/>
        <v>268868.59063351317</v>
      </c>
      <c r="H59" s="491">
        <f t="shared" si="14"/>
        <v>268868.59063351317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13742804.000000006</v>
      </c>
      <c r="F73" s="375"/>
      <c r="G73" s="375">
        <f>SUM(G17:G72)</f>
        <v>47850016.846808948</v>
      </c>
      <c r="H73" s="375">
        <f>SUM(H17:H72)</f>
        <v>47850016.846808948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1371566.4755118289</v>
      </c>
      <c r="N87" s="546">
        <f>IF(J92&lt;D11,0,VLOOKUP(J92,C17:O72,11))</f>
        <v>1371566.4755118289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1440827.5862967977</v>
      </c>
      <c r="N88" s="550">
        <f>IF(J92&lt;D11,0,VLOOKUP(J92,C99:P154,7))</f>
        <v>1440827.5862967977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69261.110784968827</v>
      </c>
      <c r="N89" s="555">
        <f>+N88-N87</f>
        <v>69261.110784968827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319600.09302325582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20">+I99-H99</f>
        <v>0</v>
      </c>
      <c r="K99" s="514"/>
      <c r="L99" s="512">
        <f t="shared" ref="L99:L104" si="21">H99</f>
        <v>1047418</v>
      </c>
      <c r="M99" s="513">
        <f t="shared" ref="M99:M130" si="22">IF(L99&lt;&gt;0,+H99-L99,0)</f>
        <v>0</v>
      </c>
      <c r="N99" s="512">
        <f t="shared" ref="N99:N104" si="23">I99</f>
        <v>1047418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20"/>
        <v>0</v>
      </c>
      <c r="K100" s="514"/>
      <c r="L100" s="518">
        <f t="shared" si="21"/>
        <v>2549366.7560608997</v>
      </c>
      <c r="M100" s="519">
        <f t="shared" si="22"/>
        <v>0</v>
      </c>
      <c r="N100" s="518">
        <f t="shared" si="23"/>
        <v>2549366.7560608997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20"/>
        <v>0</v>
      </c>
      <c r="K101" s="514"/>
      <c r="L101" s="518">
        <f t="shared" si="21"/>
        <v>2294337.1869887193</v>
      </c>
      <c r="M101" s="519">
        <f t="shared" si="22"/>
        <v>0</v>
      </c>
      <c r="N101" s="518">
        <f t="shared" si="23"/>
        <v>2294337.1869887193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20"/>
        <v>0</v>
      </c>
      <c r="K102" s="514"/>
      <c r="L102" s="518">
        <f t="shared" si="21"/>
        <v>2203987.9280377463</v>
      </c>
      <c r="M102" s="519">
        <f t="shared" si="22"/>
        <v>0</v>
      </c>
      <c r="N102" s="518">
        <f t="shared" si="23"/>
        <v>2203987.9280377463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21"/>
        <v>2008430.1570795039</v>
      </c>
      <c r="M103" s="519">
        <f t="shared" ref="M103:M108" si="27">IF(L103&lt;&gt;0,+H103-L103,0)</f>
        <v>0</v>
      </c>
      <c r="N103" s="518">
        <f t="shared" si="23"/>
        <v>2008430.1570795039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21"/>
        <v>1971805.3159359931</v>
      </c>
      <c r="M104" s="519">
        <f t="shared" si="27"/>
        <v>0</v>
      </c>
      <c r="N104" s="518">
        <f t="shared" si="23"/>
        <v>1971805.3159359931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20"/>
        <v>0</v>
      </c>
      <c r="K105" s="514"/>
      <c r="L105" s="518">
        <f>H105</f>
        <v>1878421.3763593063</v>
      </c>
      <c r="M105" s="519">
        <f t="shared" si="27"/>
        <v>0</v>
      </c>
      <c r="N105" s="518">
        <f>I105</f>
        <v>1878421.3763593063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20"/>
        <v>0</v>
      </c>
      <c r="K106" s="514"/>
      <c r="L106" s="518">
        <f>H106</f>
        <v>1773026.5961818276</v>
      </c>
      <c r="M106" s="519">
        <f t="shared" si="27"/>
        <v>0</v>
      </c>
      <c r="N106" s="518">
        <f>I106</f>
        <v>1773026.5961818276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20"/>
        <v>0</v>
      </c>
      <c r="K107" s="514"/>
      <c r="L107" s="518">
        <f>H107</f>
        <v>1678628.9979876066</v>
      </c>
      <c r="M107" s="519">
        <f t="shared" si="27"/>
        <v>0</v>
      </c>
      <c r="N107" s="518">
        <f>I107</f>
        <v>1678628.9979876066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374">
        <v>10961801.970855955</v>
      </c>
      <c r="E108" s="522">
        <v>327209.61904761905</v>
      </c>
      <c r="F108" s="523">
        <v>10634592.351808336</v>
      </c>
      <c r="G108" s="523">
        <v>10798197.161332145</v>
      </c>
      <c r="H108" s="526">
        <v>1467548.7578705251</v>
      </c>
      <c r="I108" s="577">
        <v>1467548.7578705251</v>
      </c>
      <c r="J108" s="514">
        <f t="shared" si="20"/>
        <v>0</v>
      </c>
      <c r="K108" s="514"/>
      <c r="L108" s="518">
        <f>H108</f>
        <v>1467548.7578705251</v>
      </c>
      <c r="M108" s="519">
        <f t="shared" si="27"/>
        <v>0</v>
      </c>
      <c r="N108" s="518">
        <f>I108</f>
        <v>1467548.7578705251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374">
        <f>IF(F108+SUM(E$99:E108)=D$92,F108,D$92-SUM(E$99:E108))</f>
        <v>10634592.351808336</v>
      </c>
      <c r="E109" s="522">
        <f>IF(+J96&lt;F108,J96,D109)</f>
        <v>319600.09302325582</v>
      </c>
      <c r="F109" s="523">
        <f t="shared" ref="F109:F130" si="30">+D109-E109</f>
        <v>10314992.25878508</v>
      </c>
      <c r="G109" s="523">
        <f t="shared" ref="G109:G130" si="31">+(F109+D109)/2</f>
        <v>10474792.305296708</v>
      </c>
      <c r="H109" s="526">
        <f>+J$94*G109+E109</f>
        <v>1440827.5862967977</v>
      </c>
      <c r="I109" s="577">
        <f>+J$95*G109+E109</f>
        <v>1440827.5862967977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10314992.25878508</v>
      </c>
      <c r="E110" s="522">
        <f>IF(+J96&lt;F109,J96,D110)</f>
        <v>319600.09302325582</v>
      </c>
      <c r="F110" s="523">
        <f t="shared" si="30"/>
        <v>9995392.1657618247</v>
      </c>
      <c r="G110" s="523">
        <f t="shared" si="31"/>
        <v>10155192.212273452</v>
      </c>
      <c r="H110" s="526">
        <f>+J$94*G110+E110</f>
        <v>1406617.4176646946</v>
      </c>
      <c r="I110" s="577">
        <f>+J$95*G110+E110</f>
        <v>1406617.4176646946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9995392.1657618247</v>
      </c>
      <c r="E111" s="522">
        <f>IF(+J96&lt;F110,J96,D111)</f>
        <v>319600.09302325582</v>
      </c>
      <c r="F111" s="523">
        <f t="shared" si="30"/>
        <v>9675792.0727385692</v>
      </c>
      <c r="G111" s="523">
        <f t="shared" si="31"/>
        <v>9835592.119250197</v>
      </c>
      <c r="H111" s="526">
        <f>+J$94*G111+E111</f>
        <v>1372407.2490325915</v>
      </c>
      <c r="I111" s="577">
        <f>+J$95*G111+E111</f>
        <v>1372407.2490325915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9675792.0727385692</v>
      </c>
      <c r="E112" s="522">
        <f>IF(+J96&lt;F111,J96,D112)</f>
        <v>319600.09302325582</v>
      </c>
      <c r="F112" s="523">
        <f t="shared" si="30"/>
        <v>9356191.9797153138</v>
      </c>
      <c r="G112" s="523">
        <f t="shared" si="31"/>
        <v>9515992.0262269415</v>
      </c>
      <c r="H112" s="526">
        <f>+J$94*G112+E112</f>
        <v>1338197.0804004886</v>
      </c>
      <c r="I112" s="577">
        <f>+J$95*G112+E112</f>
        <v>1338197.0804004886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9356191.9797153138</v>
      </c>
      <c r="E113" s="522">
        <f>IF(+J96&lt;F112,J96,D113)</f>
        <v>319600.09302325582</v>
      </c>
      <c r="F113" s="523">
        <f t="shared" si="30"/>
        <v>9036591.8866920583</v>
      </c>
      <c r="G113" s="523">
        <f t="shared" si="31"/>
        <v>9196391.933203686</v>
      </c>
      <c r="H113" s="526">
        <f t="shared" ref="H113:H154" si="32">+J$94*G113+E113</f>
        <v>1303986.9117683857</v>
      </c>
      <c r="I113" s="577">
        <f t="shared" ref="I113:I154" si="33">+J$95*G113+E113</f>
        <v>1303986.9117683857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9036591.8866920583</v>
      </c>
      <c r="E114" s="522">
        <f>IF(+J96&lt;F113,J96,D114)</f>
        <v>319600.09302325582</v>
      </c>
      <c r="F114" s="523">
        <f t="shared" si="30"/>
        <v>8716991.7936688028</v>
      </c>
      <c r="G114" s="523">
        <f t="shared" si="31"/>
        <v>8876791.8401804306</v>
      </c>
      <c r="H114" s="526">
        <f t="shared" si="32"/>
        <v>1269776.7431362825</v>
      </c>
      <c r="I114" s="577">
        <f t="shared" si="33"/>
        <v>1269776.7431362825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8716991.7936688028</v>
      </c>
      <c r="E115" s="522">
        <f>IF(+J96&lt;F114,J96,D115)</f>
        <v>319600.09302325582</v>
      </c>
      <c r="F115" s="523">
        <f t="shared" si="30"/>
        <v>8397391.7006455474</v>
      </c>
      <c r="G115" s="523">
        <f t="shared" si="31"/>
        <v>8557191.7471571751</v>
      </c>
      <c r="H115" s="526">
        <f t="shared" si="32"/>
        <v>1235566.5745041794</v>
      </c>
      <c r="I115" s="577">
        <f t="shared" si="33"/>
        <v>1235566.5745041794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8397391.7006455474</v>
      </c>
      <c r="E116" s="522">
        <f>IF(+J96&lt;F115,J96,D116)</f>
        <v>319600.09302325582</v>
      </c>
      <c r="F116" s="523">
        <f t="shared" si="30"/>
        <v>8077791.6076222919</v>
      </c>
      <c r="G116" s="523">
        <f t="shared" si="31"/>
        <v>8237591.6541339196</v>
      </c>
      <c r="H116" s="526">
        <f t="shared" si="32"/>
        <v>1201356.4058720763</v>
      </c>
      <c r="I116" s="577">
        <f t="shared" si="33"/>
        <v>1201356.4058720763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8077791.6076222919</v>
      </c>
      <c r="E117" s="522">
        <f>IF(+J96&lt;F116,J96,D117)</f>
        <v>319600.09302325582</v>
      </c>
      <c r="F117" s="523">
        <f t="shared" si="30"/>
        <v>7758191.5145990364</v>
      </c>
      <c r="G117" s="523">
        <f t="shared" si="31"/>
        <v>7917991.5611106642</v>
      </c>
      <c r="H117" s="526">
        <f t="shared" si="32"/>
        <v>1167146.2372399734</v>
      </c>
      <c r="I117" s="577">
        <f t="shared" si="33"/>
        <v>1167146.2372399734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7758191.5145990364</v>
      </c>
      <c r="E118" s="522">
        <f>IF(+J96&lt;F117,J96,D118)</f>
        <v>319600.09302325582</v>
      </c>
      <c r="F118" s="523">
        <f t="shared" si="30"/>
        <v>7438591.421575781</v>
      </c>
      <c r="G118" s="523">
        <f t="shared" si="31"/>
        <v>7598391.4680874087</v>
      </c>
      <c r="H118" s="526">
        <f t="shared" si="32"/>
        <v>1132936.0686078705</v>
      </c>
      <c r="I118" s="577">
        <f t="shared" si="33"/>
        <v>1132936.0686078705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7438591.421575781</v>
      </c>
      <c r="E119" s="522">
        <f>IF(+J96&lt;F118,J96,D119)</f>
        <v>319600.09302325582</v>
      </c>
      <c r="F119" s="523">
        <f t="shared" si="30"/>
        <v>7118991.3285525255</v>
      </c>
      <c r="G119" s="523">
        <f t="shared" si="31"/>
        <v>7278791.3750641532</v>
      </c>
      <c r="H119" s="526">
        <f t="shared" si="32"/>
        <v>1098725.8999757674</v>
      </c>
      <c r="I119" s="577">
        <f t="shared" si="33"/>
        <v>1098725.8999757674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7118991.3285525255</v>
      </c>
      <c r="E120" s="522">
        <f>IF(+J96&lt;F119,J96,D120)</f>
        <v>319600.09302325582</v>
      </c>
      <c r="F120" s="523">
        <f t="shared" si="30"/>
        <v>6799391.23552927</v>
      </c>
      <c r="G120" s="523">
        <f t="shared" si="31"/>
        <v>6959191.2820408978</v>
      </c>
      <c r="H120" s="526">
        <f t="shared" si="32"/>
        <v>1064515.7313436642</v>
      </c>
      <c r="I120" s="577">
        <f t="shared" si="33"/>
        <v>1064515.7313436642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6799391.23552927</v>
      </c>
      <c r="E121" s="522">
        <f>IF(+J96&lt;F120,J96,D121)</f>
        <v>319600.09302325582</v>
      </c>
      <c r="F121" s="523">
        <f t="shared" si="30"/>
        <v>6479791.1425060146</v>
      </c>
      <c r="G121" s="523">
        <f t="shared" si="31"/>
        <v>6639591.1890176423</v>
      </c>
      <c r="H121" s="526">
        <f t="shared" si="32"/>
        <v>1030305.5627115613</v>
      </c>
      <c r="I121" s="577">
        <f t="shared" si="33"/>
        <v>1030305.5627115613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6479791.1425060146</v>
      </c>
      <c r="E122" s="522">
        <f>IF(+J96&lt;F121,J96,D122)</f>
        <v>319600.09302325582</v>
      </c>
      <c r="F122" s="523">
        <f t="shared" si="30"/>
        <v>6160191.0494827591</v>
      </c>
      <c r="G122" s="523">
        <f t="shared" si="31"/>
        <v>6319991.0959943868</v>
      </c>
      <c r="H122" s="526">
        <f t="shared" si="32"/>
        <v>996095.39407945832</v>
      </c>
      <c r="I122" s="577">
        <f t="shared" si="33"/>
        <v>996095.39407945832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6160191.0494827591</v>
      </c>
      <c r="E123" s="522">
        <f>IF(+J96&lt;F122,J96,D123)</f>
        <v>319600.09302325582</v>
      </c>
      <c r="F123" s="523">
        <f t="shared" si="30"/>
        <v>5840590.9564595036</v>
      </c>
      <c r="G123" s="523">
        <f t="shared" si="31"/>
        <v>6000391.0029711314</v>
      </c>
      <c r="H123" s="526">
        <f t="shared" si="32"/>
        <v>961885.2254473553</v>
      </c>
      <c r="I123" s="577">
        <f t="shared" si="33"/>
        <v>961885.2254473553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5840590.9564595036</v>
      </c>
      <c r="E124" s="522">
        <f>IF(+J96&lt;F123,J96,D124)</f>
        <v>319600.09302325582</v>
      </c>
      <c r="F124" s="523">
        <f t="shared" si="30"/>
        <v>5520990.8634362482</v>
      </c>
      <c r="G124" s="523">
        <f t="shared" si="31"/>
        <v>5680790.9099478759</v>
      </c>
      <c r="H124" s="526">
        <f t="shared" si="32"/>
        <v>927675.05681525229</v>
      </c>
      <c r="I124" s="577">
        <f t="shared" si="33"/>
        <v>927675.05681525229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5520990.8634362482</v>
      </c>
      <c r="E125" s="522">
        <f>IF(+J96&lt;F124,J96,D125)</f>
        <v>319600.09302325582</v>
      </c>
      <c r="F125" s="523">
        <f t="shared" si="30"/>
        <v>5201390.7704129927</v>
      </c>
      <c r="G125" s="523">
        <f t="shared" si="31"/>
        <v>5361190.8169246204</v>
      </c>
      <c r="H125" s="526">
        <f t="shared" si="32"/>
        <v>893464.88818314928</v>
      </c>
      <c r="I125" s="577">
        <f t="shared" si="33"/>
        <v>893464.88818314928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5201390.7704129927</v>
      </c>
      <c r="E126" s="522">
        <f>IF(+J96&lt;F125,J96,D126)</f>
        <v>319600.09302325582</v>
      </c>
      <c r="F126" s="523">
        <f t="shared" si="30"/>
        <v>4881790.6773897372</v>
      </c>
      <c r="G126" s="523">
        <f t="shared" si="31"/>
        <v>5041590.723901365</v>
      </c>
      <c r="H126" s="526">
        <f t="shared" si="32"/>
        <v>859254.71955104626</v>
      </c>
      <c r="I126" s="577">
        <f t="shared" si="33"/>
        <v>859254.71955104626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4881790.6773897372</v>
      </c>
      <c r="E127" s="522">
        <f>IF(+J96&lt;F126,J96,D127)</f>
        <v>319600.09302325582</v>
      </c>
      <c r="F127" s="523">
        <f t="shared" si="30"/>
        <v>4562190.5843664818</v>
      </c>
      <c r="G127" s="523">
        <f t="shared" si="31"/>
        <v>4721990.6308781095</v>
      </c>
      <c r="H127" s="526">
        <f t="shared" si="32"/>
        <v>825044.55091894325</v>
      </c>
      <c r="I127" s="577">
        <f t="shared" si="33"/>
        <v>825044.55091894325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4562190.5843664818</v>
      </c>
      <c r="E128" s="522">
        <f>IF(+J96&lt;F127,J96,D128)</f>
        <v>319600.09302325582</v>
      </c>
      <c r="F128" s="523">
        <f t="shared" si="30"/>
        <v>4242590.4913432263</v>
      </c>
      <c r="G128" s="523">
        <f t="shared" si="31"/>
        <v>4402390.537854854</v>
      </c>
      <c r="H128" s="526">
        <f t="shared" si="32"/>
        <v>790834.38228684023</v>
      </c>
      <c r="I128" s="577">
        <f t="shared" si="33"/>
        <v>790834.38228684023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4242590.4913432263</v>
      </c>
      <c r="E129" s="522">
        <f>IF(+J96&lt;F128,J96,D129)</f>
        <v>319600.09302325582</v>
      </c>
      <c r="F129" s="523">
        <f t="shared" si="30"/>
        <v>3922990.3983199704</v>
      </c>
      <c r="G129" s="523">
        <f t="shared" si="31"/>
        <v>4082790.4448315986</v>
      </c>
      <c r="H129" s="526">
        <f t="shared" si="32"/>
        <v>756624.21365473722</v>
      </c>
      <c r="I129" s="577">
        <f t="shared" si="33"/>
        <v>756624.21365473722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3922990.3983199704</v>
      </c>
      <c r="E130" s="522">
        <f>IF(+J96&lt;F129,J96,D130)</f>
        <v>319600.09302325582</v>
      </c>
      <c r="F130" s="523">
        <f t="shared" si="30"/>
        <v>3603390.3052967144</v>
      </c>
      <c r="G130" s="523">
        <f t="shared" si="31"/>
        <v>3763190.3518083422</v>
      </c>
      <c r="H130" s="526">
        <f t="shared" si="32"/>
        <v>722414.04502263409</v>
      </c>
      <c r="I130" s="577">
        <f t="shared" si="33"/>
        <v>722414.04502263409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3603390.3052967144</v>
      </c>
      <c r="E131" s="522">
        <f>IF(+J96&lt;F130,J96,D131)</f>
        <v>319600.09302325582</v>
      </c>
      <c r="F131" s="523">
        <f t="shared" ref="F131:F154" si="34">+D131-E131</f>
        <v>3283790.2122734585</v>
      </c>
      <c r="G131" s="523">
        <f t="shared" ref="G131:G154" si="35">+(F131+D131)/2</f>
        <v>3443590.2587850867</v>
      </c>
      <c r="H131" s="526">
        <f t="shared" si="32"/>
        <v>688203.87639053108</v>
      </c>
      <c r="I131" s="577">
        <f t="shared" si="33"/>
        <v>688203.87639053108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3283790.2122734585</v>
      </c>
      <c r="E132" s="522">
        <f>IF(+J96&lt;F131,J96,D132)</f>
        <v>319600.09302325582</v>
      </c>
      <c r="F132" s="523">
        <f t="shared" si="34"/>
        <v>2964190.1192502026</v>
      </c>
      <c r="G132" s="523">
        <f t="shared" si="35"/>
        <v>3123990.1657618303</v>
      </c>
      <c r="H132" s="526">
        <f t="shared" si="32"/>
        <v>653993.70775842795</v>
      </c>
      <c r="I132" s="577">
        <f t="shared" si="33"/>
        <v>653993.70775842795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2964190.1192502026</v>
      </c>
      <c r="E133" s="522">
        <f>IF(+J96&lt;F132,J96,D133)</f>
        <v>319600.09302325582</v>
      </c>
      <c r="F133" s="523">
        <f t="shared" si="34"/>
        <v>2644590.0262269466</v>
      </c>
      <c r="G133" s="523">
        <f t="shared" si="35"/>
        <v>2804390.0727385748</v>
      </c>
      <c r="H133" s="526">
        <f t="shared" si="32"/>
        <v>619783.53912632493</v>
      </c>
      <c r="I133" s="577">
        <f t="shared" si="33"/>
        <v>619783.53912632493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2644590.0262269466</v>
      </c>
      <c r="E134" s="522">
        <f>IF(+J96&lt;F133,J96,D134)</f>
        <v>319600.09302325582</v>
      </c>
      <c r="F134" s="523">
        <f t="shared" si="34"/>
        <v>2324989.9332036907</v>
      </c>
      <c r="G134" s="523">
        <f t="shared" si="35"/>
        <v>2484789.9797153184</v>
      </c>
      <c r="H134" s="526">
        <f t="shared" si="32"/>
        <v>585573.3704942218</v>
      </c>
      <c r="I134" s="577">
        <f t="shared" si="33"/>
        <v>585573.3704942218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2324989.9332036907</v>
      </c>
      <c r="E135" s="522">
        <f>IF(+J96&lt;F134,J96,D135)</f>
        <v>319600.09302325582</v>
      </c>
      <c r="F135" s="523">
        <f t="shared" si="34"/>
        <v>2005389.8401804348</v>
      </c>
      <c r="G135" s="523">
        <f t="shared" si="35"/>
        <v>2165189.886692063</v>
      </c>
      <c r="H135" s="526">
        <f t="shared" si="32"/>
        <v>551363.20186211879</v>
      </c>
      <c r="I135" s="577">
        <f t="shared" si="33"/>
        <v>551363.20186211879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2005389.8401804348</v>
      </c>
      <c r="E136" s="522">
        <f>IF(+J96&lt;F135,J96,D136)</f>
        <v>319600.09302325582</v>
      </c>
      <c r="F136" s="523">
        <f t="shared" si="34"/>
        <v>1685789.7471571788</v>
      </c>
      <c r="G136" s="523">
        <f t="shared" si="35"/>
        <v>1845589.7936688068</v>
      </c>
      <c r="H136" s="526">
        <f t="shared" si="32"/>
        <v>517153.03323001572</v>
      </c>
      <c r="I136" s="577">
        <f t="shared" si="33"/>
        <v>517153.03323001572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1685789.7471571788</v>
      </c>
      <c r="E137" s="522">
        <f>IF(+J96&lt;F136,J96,D137)</f>
        <v>319600.09302325582</v>
      </c>
      <c r="F137" s="523">
        <f t="shared" si="34"/>
        <v>1366189.6541339229</v>
      </c>
      <c r="G137" s="523">
        <f t="shared" si="35"/>
        <v>1525989.7006455509</v>
      </c>
      <c r="H137" s="526">
        <f t="shared" si="32"/>
        <v>482942.86459791264</v>
      </c>
      <c r="I137" s="577">
        <f t="shared" si="33"/>
        <v>482942.86459791264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1366189.6541339229</v>
      </c>
      <c r="E138" s="522">
        <f>IF(+J96&lt;F137,J96,D138)</f>
        <v>319600.09302325582</v>
      </c>
      <c r="F138" s="523">
        <f t="shared" si="34"/>
        <v>1046589.5611106671</v>
      </c>
      <c r="G138" s="523">
        <f t="shared" si="35"/>
        <v>1206389.6076222949</v>
      </c>
      <c r="H138" s="526">
        <f t="shared" si="32"/>
        <v>448732.69596580963</v>
      </c>
      <c r="I138" s="577">
        <f t="shared" si="33"/>
        <v>448732.69596580963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1046589.5611106671</v>
      </c>
      <c r="E139" s="522">
        <f>IF(+J96&lt;F138,J96,D139)</f>
        <v>319600.09302325582</v>
      </c>
      <c r="F139" s="523">
        <f t="shared" si="34"/>
        <v>726989.46808741125</v>
      </c>
      <c r="G139" s="523">
        <f t="shared" si="35"/>
        <v>886789.51459903922</v>
      </c>
      <c r="H139" s="526">
        <f t="shared" si="32"/>
        <v>414522.52733370656</v>
      </c>
      <c r="I139" s="577">
        <f t="shared" si="33"/>
        <v>414522.52733370656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726989.46808741125</v>
      </c>
      <c r="E140" s="522">
        <f>IF(+J96&lt;F139,J96,D140)</f>
        <v>319600.09302325582</v>
      </c>
      <c r="F140" s="523">
        <f t="shared" si="34"/>
        <v>407389.37506415544</v>
      </c>
      <c r="G140" s="523">
        <f t="shared" si="35"/>
        <v>567189.42157578329</v>
      </c>
      <c r="H140" s="526">
        <f t="shared" si="32"/>
        <v>380312.35870160349</v>
      </c>
      <c r="I140" s="577">
        <f t="shared" si="33"/>
        <v>380312.35870160349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407389.37506415544</v>
      </c>
      <c r="E141" s="522">
        <f>IF(+J96&lt;F140,J96,D141)</f>
        <v>319600.09302325582</v>
      </c>
      <c r="F141" s="523">
        <f t="shared" si="34"/>
        <v>87789.282040899619</v>
      </c>
      <c r="G141" s="523">
        <f t="shared" si="35"/>
        <v>247589.32855252753</v>
      </c>
      <c r="H141" s="526">
        <f t="shared" si="32"/>
        <v>346102.19006950042</v>
      </c>
      <c r="I141" s="577">
        <f t="shared" si="33"/>
        <v>346102.19006950042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87789.282040899619</v>
      </c>
      <c r="E142" s="522">
        <f>IF(+J96&lt;F141,J96,D142)</f>
        <v>87789.282040899619</v>
      </c>
      <c r="F142" s="523">
        <f t="shared" si="34"/>
        <v>0</v>
      </c>
      <c r="G142" s="523">
        <f t="shared" si="35"/>
        <v>43894.64102044981</v>
      </c>
      <c r="H142" s="526">
        <f t="shared" si="32"/>
        <v>92487.788405996165</v>
      </c>
      <c r="I142" s="577">
        <f t="shared" si="33"/>
        <v>92487.788405996165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13742803.999999996</v>
      </c>
      <c r="F155" s="375"/>
      <c r="G155" s="375"/>
      <c r="H155" s="375">
        <f>SUM(H99:H154)</f>
        <v>48449800.170952044</v>
      </c>
      <c r="I155" s="375">
        <f>SUM(I99:I154)</f>
        <v>48449800.170952044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view="pageBreakPreview" zoomScale="80" zoomScaleNormal="100" zoomScaleSheetLayoutView="80" workbookViewId="0">
      <selection activeCell="A9" sqref="A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144421.44017766218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144421.44017766218</v>
      </c>
      <c r="O6" s="269"/>
      <c r="P6" s="269"/>
    </row>
    <row r="7" spans="1:16" ht="13.5" thickBot="1">
      <c r="C7" s="467" t="s">
        <v>48</v>
      </c>
      <c r="D7" s="624" t="s">
        <v>359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1231361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29318.119047619046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>+G17</f>
        <v>160163.51487370714</v>
      </c>
      <c r="L17" s="513">
        <f t="shared" ref="L17:L72" si="1">IF(K17&lt;&gt;0,+G17-K17,0)</f>
        <v>0</v>
      </c>
      <c r="M17" s="512">
        <f>+H17</f>
        <v>160163.51487370714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>+G18</f>
        <v>177663.43856764107</v>
      </c>
      <c r="L18" s="519">
        <f>IF(K18&lt;&gt;0,+G18-K18,0)</f>
        <v>0</v>
      </c>
      <c r="M18" s="518">
        <f>+H18</f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161333.36946102462</v>
      </c>
      <c r="H19" s="657">
        <v>161333.36946102462</v>
      </c>
      <c r="I19" s="511">
        <f t="shared" si="0"/>
        <v>0</v>
      </c>
      <c r="J19" s="511"/>
      <c r="K19" s="518">
        <f>+G19</f>
        <v>161333.36946102462</v>
      </c>
      <c r="L19" s="519">
        <f>IF(K19&lt;&gt;0,+G19-K19,0)</f>
        <v>0</v>
      </c>
      <c r="M19" s="518">
        <f>+H19</f>
        <v>161333.36946102462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51">
        <v>1158635.4209005213</v>
      </c>
      <c r="E20" s="656">
        <v>28624.60465116279</v>
      </c>
      <c r="F20" s="651">
        <v>1130010.8162493585</v>
      </c>
      <c r="G20" s="650">
        <v>142548.46223135307</v>
      </c>
      <c r="H20" s="657">
        <v>142548.46223135307</v>
      </c>
      <c r="I20" s="511">
        <f t="shared" si="0"/>
        <v>0</v>
      </c>
      <c r="J20" s="511"/>
      <c r="K20" s="518">
        <f>+G20</f>
        <v>142548.46223135307</v>
      </c>
      <c r="L20" s="519">
        <f>IF(K20&lt;&gt;0,+G20-K20,0)</f>
        <v>0</v>
      </c>
      <c r="M20" s="518">
        <f>+H20</f>
        <v>142548.46223135307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171553.427668449</v>
      </c>
      <c r="H21" s="657">
        <v>171553.427668449</v>
      </c>
      <c r="I21" s="511">
        <f t="shared" si="0"/>
        <v>0</v>
      </c>
      <c r="J21" s="511"/>
      <c r="K21" s="518">
        <f>+G21</f>
        <v>171553.427668449</v>
      </c>
      <c r="L21" s="519">
        <f>IF(K21&lt;&gt;0,+G21-K21,0)</f>
        <v>0</v>
      </c>
      <c r="M21" s="518">
        <f>+H21</f>
        <v>171553.427668449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1100492.8894200902</v>
      </c>
      <c r="E22" s="522">
        <f>IF(+I14&lt;F21,I14,D22)</f>
        <v>29318.119047619046</v>
      </c>
      <c r="F22" s="523">
        <f t="shared" ref="F22:F72" si="5">+D22-E22</f>
        <v>1071174.7703724713</v>
      </c>
      <c r="G22" s="524">
        <f t="shared" ref="G22:G49" si="6">+I$12*((D22+F22)/2)+E22</f>
        <v>144421.44017766218</v>
      </c>
      <c r="H22" s="491">
        <f t="shared" ref="H22:H49" si="7">+I$13*((D22+F22)/2)+E22</f>
        <v>144421.44017766218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1071174.7703724713</v>
      </c>
      <c r="E23" s="522">
        <f>IF(+I14&lt;F22,I14,D23)</f>
        <v>29318.119047619046</v>
      </c>
      <c r="F23" s="523">
        <f t="shared" si="5"/>
        <v>1041856.6513248523</v>
      </c>
      <c r="G23" s="524">
        <f t="shared" si="6"/>
        <v>141313.58630651393</v>
      </c>
      <c r="H23" s="491">
        <f t="shared" si="7"/>
        <v>141313.58630651393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1041856.6513248523</v>
      </c>
      <c r="E24" s="522">
        <f>IF(+I14&lt;F23,I14,D24)</f>
        <v>29318.119047619046</v>
      </c>
      <c r="F24" s="523">
        <f t="shared" si="5"/>
        <v>1012538.5322772332</v>
      </c>
      <c r="G24" s="524">
        <f t="shared" si="6"/>
        <v>138205.73243536561</v>
      </c>
      <c r="H24" s="491">
        <f t="shared" si="7"/>
        <v>138205.73243536561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1012538.5322772332</v>
      </c>
      <c r="E25" s="522">
        <f>IF(+I14&lt;F24,I14,D25)</f>
        <v>29318.119047619046</v>
      </c>
      <c r="F25" s="523">
        <f t="shared" si="5"/>
        <v>983220.41322961415</v>
      </c>
      <c r="G25" s="524">
        <f t="shared" si="6"/>
        <v>135097.87856421733</v>
      </c>
      <c r="H25" s="491">
        <f t="shared" si="7"/>
        <v>135097.87856421733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983220.41322961415</v>
      </c>
      <c r="E26" s="522">
        <f>IF(+I14&lt;F25,I14,D26)</f>
        <v>29318.119047619046</v>
      </c>
      <c r="F26" s="523">
        <f t="shared" si="5"/>
        <v>953902.29418199509</v>
      </c>
      <c r="G26" s="524">
        <f t="shared" si="6"/>
        <v>131990.02469306902</v>
      </c>
      <c r="H26" s="491">
        <f t="shared" si="7"/>
        <v>131990.02469306902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953902.29418199509</v>
      </c>
      <c r="E27" s="522">
        <f>IF(+I14&lt;F26,I14,D27)</f>
        <v>29318.119047619046</v>
      </c>
      <c r="F27" s="523">
        <f t="shared" si="5"/>
        <v>924584.17513437604</v>
      </c>
      <c r="G27" s="524">
        <f t="shared" si="6"/>
        <v>128882.17082192076</v>
      </c>
      <c r="H27" s="491">
        <f t="shared" si="7"/>
        <v>128882.17082192076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924584.17513437604</v>
      </c>
      <c r="E28" s="522">
        <f>IF(+I14&lt;F27,I14,D28)</f>
        <v>29318.119047619046</v>
      </c>
      <c r="F28" s="523">
        <f t="shared" si="5"/>
        <v>895266.05608675699</v>
      </c>
      <c r="G28" s="524">
        <f t="shared" si="6"/>
        <v>125774.31695077245</v>
      </c>
      <c r="H28" s="491">
        <f t="shared" si="7"/>
        <v>125774.31695077245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895266.05608675699</v>
      </c>
      <c r="E29" s="522">
        <f>IF(+I14&lt;F28,I14,D29)</f>
        <v>29318.119047619046</v>
      </c>
      <c r="F29" s="523">
        <f t="shared" si="5"/>
        <v>865947.93703913793</v>
      </c>
      <c r="G29" s="524">
        <f t="shared" si="6"/>
        <v>122666.46307962417</v>
      </c>
      <c r="H29" s="491">
        <f t="shared" si="7"/>
        <v>122666.46307962417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865947.93703913793</v>
      </c>
      <c r="E30" s="522">
        <f>IF(+I14&lt;F29,I14,D30)</f>
        <v>29318.119047619046</v>
      </c>
      <c r="F30" s="523">
        <f t="shared" si="5"/>
        <v>836629.81799151888</v>
      </c>
      <c r="G30" s="524">
        <f t="shared" si="6"/>
        <v>119558.60920847586</v>
      </c>
      <c r="H30" s="491">
        <f t="shared" si="7"/>
        <v>119558.60920847586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836629.81799151888</v>
      </c>
      <c r="E31" s="522">
        <f>IF(+I14&lt;F30,I14,D31)</f>
        <v>29318.119047619046</v>
      </c>
      <c r="F31" s="523">
        <f t="shared" si="5"/>
        <v>807311.69894389983</v>
      </c>
      <c r="G31" s="524">
        <f t="shared" si="6"/>
        <v>116450.7553373276</v>
      </c>
      <c r="H31" s="491">
        <f t="shared" si="7"/>
        <v>116450.7553373276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807311.69894389983</v>
      </c>
      <c r="E32" s="522">
        <f>IF(+I14&lt;F31,I14,D32)</f>
        <v>29318.119047619046</v>
      </c>
      <c r="F32" s="523">
        <f t="shared" si="5"/>
        <v>777993.57989628077</v>
      </c>
      <c r="G32" s="524">
        <f t="shared" si="6"/>
        <v>113342.90146617929</v>
      </c>
      <c r="H32" s="491">
        <f t="shared" si="7"/>
        <v>113342.90146617929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777993.57989628077</v>
      </c>
      <c r="E33" s="522">
        <f>IF(+I14&lt;F32,I14,D33)</f>
        <v>29318.119047619046</v>
      </c>
      <c r="F33" s="523">
        <f t="shared" si="5"/>
        <v>748675.46084866172</v>
      </c>
      <c r="G33" s="524">
        <f t="shared" si="6"/>
        <v>110235.04759503101</v>
      </c>
      <c r="H33" s="491">
        <f t="shared" si="7"/>
        <v>110235.04759503101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748675.46084866172</v>
      </c>
      <c r="E34" s="522">
        <f>IF(+I14&lt;F33,I14,D34)</f>
        <v>29318.119047619046</v>
      </c>
      <c r="F34" s="523">
        <f t="shared" si="5"/>
        <v>719357.34180104267</v>
      </c>
      <c r="G34" s="524">
        <f t="shared" si="6"/>
        <v>107127.19372388269</v>
      </c>
      <c r="H34" s="491">
        <f t="shared" si="7"/>
        <v>107127.19372388269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719357.34180104267</v>
      </c>
      <c r="E35" s="522">
        <f>IF(+I14&lt;F34,I14,D35)</f>
        <v>29318.119047619046</v>
      </c>
      <c r="F35" s="523">
        <f t="shared" si="5"/>
        <v>690039.22275342362</v>
      </c>
      <c r="G35" s="524">
        <f t="shared" si="6"/>
        <v>104019.33985273444</v>
      </c>
      <c r="H35" s="491">
        <f t="shared" si="7"/>
        <v>104019.33985273444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690039.22275342362</v>
      </c>
      <c r="E36" s="522">
        <f>IF(+I14&lt;F35,I14,D36)</f>
        <v>29318.119047619046</v>
      </c>
      <c r="F36" s="523">
        <f t="shared" si="5"/>
        <v>660721.10370580456</v>
      </c>
      <c r="G36" s="524">
        <f t="shared" si="6"/>
        <v>100911.48598158613</v>
      </c>
      <c r="H36" s="491">
        <f t="shared" si="7"/>
        <v>100911.48598158613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660721.10370580456</v>
      </c>
      <c r="E37" s="522">
        <f>IF(+I14&lt;F36,I14,D37)</f>
        <v>29318.119047619046</v>
      </c>
      <c r="F37" s="523">
        <f t="shared" si="5"/>
        <v>631402.98465818551</v>
      </c>
      <c r="G37" s="524">
        <f t="shared" si="6"/>
        <v>97803.632110437844</v>
      </c>
      <c r="H37" s="491">
        <f t="shared" si="7"/>
        <v>97803.632110437844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631402.98465818551</v>
      </c>
      <c r="E38" s="522">
        <f>IF(+I14&lt;F37,I14,D38)</f>
        <v>29318.119047619046</v>
      </c>
      <c r="F38" s="523">
        <f t="shared" si="5"/>
        <v>602084.86561056646</v>
      </c>
      <c r="G38" s="524">
        <f t="shared" si="6"/>
        <v>94695.778239289546</v>
      </c>
      <c r="H38" s="491">
        <f t="shared" si="7"/>
        <v>94695.778239289546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602084.86561056646</v>
      </c>
      <c r="E39" s="522">
        <f>IF(+I14&lt;F38,I14,D39)</f>
        <v>29318.119047619046</v>
      </c>
      <c r="F39" s="523">
        <f t="shared" si="5"/>
        <v>572766.7465629474</v>
      </c>
      <c r="G39" s="524">
        <f t="shared" si="6"/>
        <v>91587.924368141277</v>
      </c>
      <c r="H39" s="491">
        <f t="shared" si="7"/>
        <v>91587.924368141277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572766.7465629474</v>
      </c>
      <c r="E40" s="522">
        <f>IF(+I14&lt;F39,I14,D40)</f>
        <v>29318.119047619046</v>
      </c>
      <c r="F40" s="523">
        <f t="shared" si="5"/>
        <v>543448.62751532835</v>
      </c>
      <c r="G40" s="524">
        <f t="shared" si="6"/>
        <v>88480.070496992965</v>
      </c>
      <c r="H40" s="491">
        <f t="shared" si="7"/>
        <v>88480.070496992965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543448.62751532835</v>
      </c>
      <c r="E41" s="522">
        <f>IF(+I14&lt;F40,I14,D41)</f>
        <v>29318.119047619046</v>
      </c>
      <c r="F41" s="523">
        <f t="shared" si="5"/>
        <v>514130.5084677093</v>
      </c>
      <c r="G41" s="524">
        <f t="shared" si="6"/>
        <v>85372.216625844681</v>
      </c>
      <c r="H41" s="491">
        <f t="shared" si="7"/>
        <v>85372.216625844681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514130.5084677093</v>
      </c>
      <c r="E42" s="522">
        <f>IF(+I14&lt;F41,I14,D42)</f>
        <v>29318.119047619046</v>
      </c>
      <c r="F42" s="523">
        <f t="shared" si="5"/>
        <v>484812.38942009024</v>
      </c>
      <c r="G42" s="524">
        <f t="shared" si="6"/>
        <v>82264.362754696398</v>
      </c>
      <c r="H42" s="491">
        <f t="shared" si="7"/>
        <v>82264.362754696398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484812.38942009024</v>
      </c>
      <c r="E43" s="522">
        <f>IF(+I14&lt;F42,I14,D43)</f>
        <v>29318.119047619046</v>
      </c>
      <c r="F43" s="523">
        <f t="shared" si="5"/>
        <v>455494.27037247119</v>
      </c>
      <c r="G43" s="524">
        <f t="shared" si="6"/>
        <v>79156.5088835481</v>
      </c>
      <c r="H43" s="491">
        <f t="shared" si="7"/>
        <v>79156.5088835481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455494.27037247119</v>
      </c>
      <c r="E44" s="522">
        <f>IF(+I14&lt;F43,I14,D44)</f>
        <v>29318.119047619046</v>
      </c>
      <c r="F44" s="523">
        <f t="shared" si="5"/>
        <v>426176.15132485214</v>
      </c>
      <c r="G44" s="524">
        <f t="shared" si="6"/>
        <v>76048.655012399802</v>
      </c>
      <c r="H44" s="491">
        <f t="shared" si="7"/>
        <v>76048.655012399802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426176.15132485214</v>
      </c>
      <c r="E45" s="522">
        <f>IF(+I14&lt;F44,I14,D45)</f>
        <v>29318.119047619046</v>
      </c>
      <c r="F45" s="523">
        <f t="shared" si="5"/>
        <v>396858.03227723308</v>
      </c>
      <c r="G45" s="524">
        <f t="shared" si="6"/>
        <v>72940.801141251519</v>
      </c>
      <c r="H45" s="491">
        <f t="shared" si="7"/>
        <v>72940.801141251519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396858.03227723308</v>
      </c>
      <c r="E46" s="522">
        <f>IF(+I14&lt;F45,I14,D46)</f>
        <v>29318.119047619046</v>
      </c>
      <c r="F46" s="523">
        <f t="shared" si="5"/>
        <v>367539.91322961403</v>
      </c>
      <c r="G46" s="524">
        <f t="shared" si="6"/>
        <v>69832.947270103235</v>
      </c>
      <c r="H46" s="491">
        <f t="shared" si="7"/>
        <v>69832.947270103235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367539.91322961403</v>
      </c>
      <c r="E47" s="522">
        <f>IF(+I14&lt;F46,I14,D47)</f>
        <v>29318.119047619046</v>
      </c>
      <c r="F47" s="523">
        <f t="shared" si="5"/>
        <v>338221.79418199498</v>
      </c>
      <c r="G47" s="524">
        <f t="shared" si="6"/>
        <v>66725.093398954938</v>
      </c>
      <c r="H47" s="491">
        <f t="shared" si="7"/>
        <v>66725.093398954938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338221.79418199498</v>
      </c>
      <c r="E48" s="522">
        <f>IF(+I14&lt;F47,I14,D48)</f>
        <v>29318.119047619046</v>
      </c>
      <c r="F48" s="523">
        <f t="shared" si="5"/>
        <v>308903.67513437592</v>
      </c>
      <c r="G48" s="524">
        <f t="shared" si="6"/>
        <v>63617.239527806647</v>
      </c>
      <c r="H48" s="491">
        <f t="shared" si="7"/>
        <v>63617.239527806647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308903.67513437592</v>
      </c>
      <c r="E49" s="522">
        <f>IF(+I14&lt;F48,I14,D49)</f>
        <v>29318.119047619046</v>
      </c>
      <c r="F49" s="523">
        <f t="shared" si="5"/>
        <v>279585.55608675687</v>
      </c>
      <c r="G49" s="524">
        <f t="shared" si="6"/>
        <v>60509.385656658356</v>
      </c>
      <c r="H49" s="491">
        <f t="shared" si="7"/>
        <v>60509.385656658356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279585.55608675687</v>
      </c>
      <c r="E50" s="522">
        <f>IF(+I14&lt;F49,I14,D50)</f>
        <v>29318.119047619046</v>
      </c>
      <c r="F50" s="523">
        <f t="shared" si="5"/>
        <v>250267.43703913782</v>
      </c>
      <c r="G50" s="524">
        <f t="shared" ref="G50:G72" si="8">+I$12*((D50+F50)/2)+E50</f>
        <v>57401.531785510066</v>
      </c>
      <c r="H50" s="491">
        <f t="shared" ref="H50:H72" si="9">+I$13*((D50+F50)/2)+E50</f>
        <v>57401.531785510066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250267.43703913782</v>
      </c>
      <c r="E51" s="522">
        <f>IF(+I14&lt;F50,I14,D51)</f>
        <v>29318.119047619046</v>
      </c>
      <c r="F51" s="523">
        <f t="shared" si="5"/>
        <v>220949.31799151876</v>
      </c>
      <c r="G51" s="524">
        <f t="shared" si="8"/>
        <v>54293.677914361775</v>
      </c>
      <c r="H51" s="491">
        <f t="shared" si="9"/>
        <v>54293.677914361775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220949.31799151876</v>
      </c>
      <c r="E52" s="522">
        <f>IF(+I14&lt;F51,I14,D52)</f>
        <v>29318.119047619046</v>
      </c>
      <c r="F52" s="523">
        <f t="shared" si="5"/>
        <v>191631.19894389971</v>
      </c>
      <c r="G52" s="524">
        <f t="shared" si="8"/>
        <v>51185.824043213484</v>
      </c>
      <c r="H52" s="491">
        <f t="shared" si="9"/>
        <v>51185.824043213484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191631.19894389971</v>
      </c>
      <c r="E53" s="522">
        <f>IF(+I14&lt;F52,I14,D53)</f>
        <v>29318.119047619046</v>
      </c>
      <c r="F53" s="523">
        <f t="shared" si="5"/>
        <v>162313.07989628066</v>
      </c>
      <c r="G53" s="524">
        <f t="shared" si="8"/>
        <v>48077.970172065194</v>
      </c>
      <c r="H53" s="491">
        <f t="shared" si="9"/>
        <v>48077.970172065194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162313.07989628066</v>
      </c>
      <c r="E54" s="522">
        <f>IF(+I14&lt;F53,I14,D54)</f>
        <v>29318.119047619046</v>
      </c>
      <c r="F54" s="523">
        <f t="shared" si="5"/>
        <v>132994.96084866161</v>
      </c>
      <c r="G54" s="524">
        <f t="shared" si="8"/>
        <v>44970.116300916903</v>
      </c>
      <c r="H54" s="491">
        <f t="shared" si="9"/>
        <v>44970.116300916903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132994.96084866161</v>
      </c>
      <c r="E55" s="522">
        <f>IF(+I14&lt;F54,I14,D55)</f>
        <v>29318.119047619046</v>
      </c>
      <c r="F55" s="523">
        <f t="shared" si="5"/>
        <v>103676.84180104255</v>
      </c>
      <c r="G55" s="524">
        <f t="shared" si="8"/>
        <v>41862.262429768612</v>
      </c>
      <c r="H55" s="491">
        <f t="shared" si="9"/>
        <v>41862.262429768612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103676.84180104255</v>
      </c>
      <c r="E56" s="522">
        <f>IF(+I14&lt;F55,I14,D56)</f>
        <v>29318.119047619046</v>
      </c>
      <c r="F56" s="523">
        <f t="shared" si="5"/>
        <v>74358.722753423499</v>
      </c>
      <c r="G56" s="524">
        <f t="shared" si="8"/>
        <v>38754.408558620322</v>
      </c>
      <c r="H56" s="491">
        <f t="shared" si="9"/>
        <v>38754.408558620322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74358.722753423499</v>
      </c>
      <c r="E57" s="522">
        <f>IF(+I14&lt;F56,I14,D57)</f>
        <v>29318.119047619046</v>
      </c>
      <c r="F57" s="523">
        <f t="shared" si="5"/>
        <v>45040.603705804453</v>
      </c>
      <c r="G57" s="524">
        <f t="shared" si="8"/>
        <v>35646.554687472031</v>
      </c>
      <c r="H57" s="491">
        <f t="shared" si="9"/>
        <v>35646.554687472031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45040.603705804453</v>
      </c>
      <c r="E58" s="522">
        <f>IF(+I14&lt;F57,I14,D58)</f>
        <v>29318.119047619046</v>
      </c>
      <c r="F58" s="523">
        <f t="shared" si="5"/>
        <v>15722.484658185407</v>
      </c>
      <c r="G58" s="524">
        <f t="shared" si="8"/>
        <v>32538.700816323741</v>
      </c>
      <c r="H58" s="491">
        <f t="shared" si="9"/>
        <v>32538.700816323741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15722.484658185407</v>
      </c>
      <c r="E59" s="522">
        <f>IF(+I14&lt;F58,I14,D59)</f>
        <v>15722.484658185407</v>
      </c>
      <c r="F59" s="523">
        <f t="shared" si="5"/>
        <v>0</v>
      </c>
      <c r="G59" s="524">
        <f t="shared" si="8"/>
        <v>16555.812074750684</v>
      </c>
      <c r="H59" s="491">
        <f t="shared" si="9"/>
        <v>16555.812074750684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1231360.9999999995</v>
      </c>
      <c r="F73" s="375"/>
      <c r="G73" s="375">
        <f>SUM(G17:G72)</f>
        <v>4103580.6332656648</v>
      </c>
      <c r="H73" s="375">
        <f>SUM(H17:H72)</f>
        <v>4103580.6332656648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142548.46223135307</v>
      </c>
      <c r="N87" s="546">
        <f>IF(J92&lt;D11,0,VLOOKUP(J92,C17:O72,11))</f>
        <v>142548.46223135307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150590.11683973201</v>
      </c>
      <c r="N88" s="550">
        <f>IF(J92&lt;D11,0,VLOOKUP(J92,C99:P154,7))</f>
        <v>150590.11683973201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8041.6546083789435</v>
      </c>
      <c r="N89" s="555">
        <f>+N88-N87</f>
        <v>8041.6546083789435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28636.302325581397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10">+I99-H99</f>
        <v>0</v>
      </c>
      <c r="K99" s="514"/>
      <c r="L99" s="512">
        <f>+H99</f>
        <v>96000.47636801879</v>
      </c>
      <c r="M99" s="513">
        <f t="shared" ref="M99:M130" si="11">IF(L99&lt;&gt;0,+H99-L99,0)</f>
        <v>0</v>
      </c>
      <c r="N99" s="512">
        <f>+I99</f>
        <v>96000.47636801879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10"/>
        <v>0</v>
      </c>
      <c r="K100" s="514"/>
      <c r="L100" s="655">
        <f>+H100</f>
        <v>174794.62902245519</v>
      </c>
      <c r="M100" s="514">
        <f t="shared" si="11"/>
        <v>0</v>
      </c>
      <c r="N100" s="655">
        <f>+I100</f>
        <v>174794.62902245519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10"/>
        <v>0</v>
      </c>
      <c r="K101" s="514"/>
      <c r="L101" s="655">
        <f>+H101</f>
        <v>152696.03603974119</v>
      </c>
      <c r="M101" s="514">
        <f t="shared" ref="M101" si="15">IF(L101&lt;&gt;0,+H101-L101,0)</f>
        <v>0</v>
      </c>
      <c r="N101" s="655">
        <f>+I101</f>
        <v>152696.03603974119</v>
      </c>
      <c r="O101" s="514">
        <f t="shared" ref="O101" si="16">IF(N101&lt;&gt;0,+I101-N101,0)</f>
        <v>0</v>
      </c>
      <c r="P101" s="514">
        <f t="shared" ref="P101" si="17">+O101-M101</f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374">
        <f>IF(F101+SUM(E$99:E101)=D$92,F101,D$92-SUM(E$99:E101))</f>
        <v>1153641.6921373203</v>
      </c>
      <c r="E102" s="522">
        <f>IF(+J96&lt;F101,J96,D102)</f>
        <v>28636.302325581397</v>
      </c>
      <c r="F102" s="523">
        <f t="shared" ref="F102:F130" si="18">+D102-E102</f>
        <v>1125005.3898117389</v>
      </c>
      <c r="G102" s="523">
        <f t="shared" ref="G102:G130" si="19">+(F102+D102)/2</f>
        <v>1139323.5409745295</v>
      </c>
      <c r="H102" s="526">
        <f t="shared" ref="H102:H154" si="20">+J$94*G102+E102</f>
        <v>150590.11683973201</v>
      </c>
      <c r="I102" s="577">
        <f t="shared" ref="I102:I154" si="21">+J$95*G102+E102</f>
        <v>150590.11683973201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1125005.3898117389</v>
      </c>
      <c r="E103" s="522">
        <f>IF(+J96&lt;F102,J96,D103)</f>
        <v>28636.302325581397</v>
      </c>
      <c r="F103" s="523">
        <f t="shared" si="18"/>
        <v>1096369.0874861574</v>
      </c>
      <c r="G103" s="523">
        <f t="shared" si="19"/>
        <v>1110687.2386489483</v>
      </c>
      <c r="H103" s="526">
        <f t="shared" si="20"/>
        <v>147524.87138785812</v>
      </c>
      <c r="I103" s="577">
        <f t="shared" si="21"/>
        <v>147524.87138785812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1096369.0874861574</v>
      </c>
      <c r="E104" s="522">
        <f>IF(+J96&lt;F103,J96,D104)</f>
        <v>28636.302325581397</v>
      </c>
      <c r="F104" s="523">
        <f t="shared" si="18"/>
        <v>1067732.785160576</v>
      </c>
      <c r="G104" s="523">
        <f t="shared" si="19"/>
        <v>1082050.9363233666</v>
      </c>
      <c r="H104" s="526">
        <f t="shared" si="20"/>
        <v>144459.62593598414</v>
      </c>
      <c r="I104" s="577">
        <f t="shared" si="21"/>
        <v>144459.62593598414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1067732.785160576</v>
      </c>
      <c r="E105" s="522">
        <f>IF(+J96&lt;F104,J96,D105)</f>
        <v>28636.302325581397</v>
      </c>
      <c r="F105" s="523">
        <f t="shared" si="18"/>
        <v>1039096.4828349946</v>
      </c>
      <c r="G105" s="523">
        <f t="shared" si="19"/>
        <v>1053414.6339977854</v>
      </c>
      <c r="H105" s="526">
        <f t="shared" si="20"/>
        <v>141394.38048411021</v>
      </c>
      <c r="I105" s="577">
        <f t="shared" si="21"/>
        <v>141394.38048411021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1039096.4828349946</v>
      </c>
      <c r="E106" s="522">
        <f>IF(+J96&lt;F105,J96,D106)</f>
        <v>28636.302325581397</v>
      </c>
      <c r="F106" s="523">
        <f t="shared" si="18"/>
        <v>1010460.1805094131</v>
      </c>
      <c r="G106" s="523">
        <f t="shared" si="19"/>
        <v>1024778.3316722038</v>
      </c>
      <c r="H106" s="526">
        <f t="shared" si="20"/>
        <v>138329.13503223626</v>
      </c>
      <c r="I106" s="577">
        <f t="shared" si="21"/>
        <v>138329.13503223626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1010460.1805094131</v>
      </c>
      <c r="E107" s="522">
        <f>IF(+J96&lt;F106,J96,D107)</f>
        <v>28636.302325581397</v>
      </c>
      <c r="F107" s="523">
        <f t="shared" si="18"/>
        <v>981823.87818383169</v>
      </c>
      <c r="G107" s="523">
        <f t="shared" si="19"/>
        <v>996142.02934662241</v>
      </c>
      <c r="H107" s="526">
        <f t="shared" si="20"/>
        <v>135263.8895803623</v>
      </c>
      <c r="I107" s="577">
        <f t="shared" si="21"/>
        <v>135263.8895803623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981823.87818383169</v>
      </c>
      <c r="E108" s="522">
        <f>IF(+J96&lt;F107,J96,D108)</f>
        <v>28636.302325581397</v>
      </c>
      <c r="F108" s="523">
        <f t="shared" si="18"/>
        <v>953187.57585825026</v>
      </c>
      <c r="G108" s="523">
        <f t="shared" si="19"/>
        <v>967505.72702104098</v>
      </c>
      <c r="H108" s="526">
        <f t="shared" si="20"/>
        <v>132198.64412848835</v>
      </c>
      <c r="I108" s="577">
        <f t="shared" si="21"/>
        <v>132198.64412848835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953187.57585825026</v>
      </c>
      <c r="E109" s="522">
        <f>IF(+J96&lt;F108,J96,D109)</f>
        <v>28636.302325581397</v>
      </c>
      <c r="F109" s="523">
        <f t="shared" si="18"/>
        <v>924551.27353266883</v>
      </c>
      <c r="G109" s="523">
        <f t="shared" si="19"/>
        <v>938869.42469545954</v>
      </c>
      <c r="H109" s="526">
        <f t="shared" si="20"/>
        <v>129133.39867661439</v>
      </c>
      <c r="I109" s="577">
        <f t="shared" si="21"/>
        <v>129133.39867661439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924551.27353266883</v>
      </c>
      <c r="E110" s="522">
        <f>IF(+J96&lt;F109,J96,D110)</f>
        <v>28636.302325581397</v>
      </c>
      <c r="F110" s="523">
        <f t="shared" si="18"/>
        <v>895914.97120708739</v>
      </c>
      <c r="G110" s="523">
        <f t="shared" si="19"/>
        <v>910233.12236987811</v>
      </c>
      <c r="H110" s="526">
        <f t="shared" si="20"/>
        <v>126068.15322474044</v>
      </c>
      <c r="I110" s="577">
        <f t="shared" si="21"/>
        <v>126068.15322474044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895914.97120708739</v>
      </c>
      <c r="E111" s="522">
        <f>IF(+J96&lt;F110,J96,D111)</f>
        <v>28636.302325581397</v>
      </c>
      <c r="F111" s="523">
        <f t="shared" si="18"/>
        <v>867278.66888150596</v>
      </c>
      <c r="G111" s="523">
        <f t="shared" si="19"/>
        <v>881596.82004429668</v>
      </c>
      <c r="H111" s="526">
        <f t="shared" si="20"/>
        <v>123002.90777286651</v>
      </c>
      <c r="I111" s="577">
        <f t="shared" si="21"/>
        <v>123002.90777286651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867278.66888150596</v>
      </c>
      <c r="E112" s="522">
        <f>IF(+J96&lt;F111,J96,D112)</f>
        <v>28636.302325581397</v>
      </c>
      <c r="F112" s="523">
        <f t="shared" si="18"/>
        <v>838642.36655592453</v>
      </c>
      <c r="G112" s="523">
        <f t="shared" si="19"/>
        <v>852960.51771871524</v>
      </c>
      <c r="H112" s="526">
        <f t="shared" si="20"/>
        <v>119937.66232099256</v>
      </c>
      <c r="I112" s="577">
        <f t="shared" si="21"/>
        <v>119937.66232099256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838642.36655592453</v>
      </c>
      <c r="E113" s="522">
        <f>IF(+J96&lt;F112,J96,D113)</f>
        <v>28636.302325581397</v>
      </c>
      <c r="F113" s="523">
        <f t="shared" si="18"/>
        <v>810006.06423034309</v>
      </c>
      <c r="G113" s="523">
        <f t="shared" si="19"/>
        <v>824324.21539313381</v>
      </c>
      <c r="H113" s="526">
        <f t="shared" si="20"/>
        <v>116872.41686911861</v>
      </c>
      <c r="I113" s="577">
        <f t="shared" si="21"/>
        <v>116872.41686911861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810006.06423034309</v>
      </c>
      <c r="E114" s="522">
        <f>IF(+J96&lt;F113,J96,D114)</f>
        <v>28636.302325581397</v>
      </c>
      <c r="F114" s="523">
        <f t="shared" si="18"/>
        <v>781369.76190476166</v>
      </c>
      <c r="G114" s="523">
        <f t="shared" si="19"/>
        <v>795687.91306755238</v>
      </c>
      <c r="H114" s="526">
        <f t="shared" si="20"/>
        <v>113807.17141724465</v>
      </c>
      <c r="I114" s="577">
        <f t="shared" si="21"/>
        <v>113807.17141724465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781369.76190476166</v>
      </c>
      <c r="E115" s="522">
        <f>IF(+J96&lt;F114,J96,D115)</f>
        <v>28636.302325581397</v>
      </c>
      <c r="F115" s="523">
        <f t="shared" si="18"/>
        <v>752733.45957918023</v>
      </c>
      <c r="G115" s="523">
        <f t="shared" si="19"/>
        <v>767051.61074197094</v>
      </c>
      <c r="H115" s="526">
        <f t="shared" si="20"/>
        <v>110741.9259653707</v>
      </c>
      <c r="I115" s="577">
        <f t="shared" si="21"/>
        <v>110741.9259653707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752733.45957918023</v>
      </c>
      <c r="E116" s="522">
        <f>IF(+J96&lt;F115,J96,D116)</f>
        <v>28636.302325581397</v>
      </c>
      <c r="F116" s="523">
        <f t="shared" si="18"/>
        <v>724097.15725359879</v>
      </c>
      <c r="G116" s="523">
        <f t="shared" si="19"/>
        <v>738415.30841638951</v>
      </c>
      <c r="H116" s="526">
        <f t="shared" si="20"/>
        <v>107676.68051349677</v>
      </c>
      <c r="I116" s="577">
        <f t="shared" si="21"/>
        <v>107676.68051349677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724097.15725359879</v>
      </c>
      <c r="E117" s="522">
        <f>IF(+J96&lt;F116,J96,D117)</f>
        <v>28636.302325581397</v>
      </c>
      <c r="F117" s="523">
        <f t="shared" si="18"/>
        <v>695460.85492801736</v>
      </c>
      <c r="G117" s="523">
        <f t="shared" si="19"/>
        <v>709779.00609080808</v>
      </c>
      <c r="H117" s="526">
        <f t="shared" si="20"/>
        <v>104611.43506162282</v>
      </c>
      <c r="I117" s="577">
        <f t="shared" si="21"/>
        <v>104611.43506162282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695460.85492801736</v>
      </c>
      <c r="E118" s="522">
        <f>IF(+J96&lt;F117,J96,D118)</f>
        <v>28636.302325581397</v>
      </c>
      <c r="F118" s="523">
        <f t="shared" si="18"/>
        <v>666824.55260243593</v>
      </c>
      <c r="G118" s="523">
        <f t="shared" si="19"/>
        <v>681142.70376522664</v>
      </c>
      <c r="H118" s="526">
        <f t="shared" si="20"/>
        <v>101546.18960974886</v>
      </c>
      <c r="I118" s="577">
        <f t="shared" si="21"/>
        <v>101546.18960974886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666824.55260243593</v>
      </c>
      <c r="E119" s="522">
        <f>IF(+J96&lt;F118,J96,D119)</f>
        <v>28636.302325581397</v>
      </c>
      <c r="F119" s="523">
        <f t="shared" si="18"/>
        <v>638188.25027685449</v>
      </c>
      <c r="G119" s="523">
        <f t="shared" si="19"/>
        <v>652506.40143964521</v>
      </c>
      <c r="H119" s="526">
        <f t="shared" si="20"/>
        <v>98480.94415787491</v>
      </c>
      <c r="I119" s="577">
        <f t="shared" si="21"/>
        <v>98480.94415787491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638188.25027685449</v>
      </c>
      <c r="E120" s="522">
        <f>IF(+J96&lt;F119,J96,D120)</f>
        <v>28636.302325581397</v>
      </c>
      <c r="F120" s="523">
        <f t="shared" si="18"/>
        <v>609551.94795127306</v>
      </c>
      <c r="G120" s="523">
        <f t="shared" si="19"/>
        <v>623870.09911406378</v>
      </c>
      <c r="H120" s="526">
        <f t="shared" si="20"/>
        <v>95415.698706000956</v>
      </c>
      <c r="I120" s="577">
        <f t="shared" si="21"/>
        <v>95415.698706000956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609551.94795127306</v>
      </c>
      <c r="E121" s="522">
        <f>IF(+J96&lt;F120,J96,D121)</f>
        <v>28636.302325581397</v>
      </c>
      <c r="F121" s="523">
        <f t="shared" si="18"/>
        <v>580915.64562569163</v>
      </c>
      <c r="G121" s="523">
        <f t="shared" si="19"/>
        <v>595233.79678848234</v>
      </c>
      <c r="H121" s="526">
        <f t="shared" si="20"/>
        <v>92350.453254127031</v>
      </c>
      <c r="I121" s="577">
        <f t="shared" si="21"/>
        <v>92350.453254127031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580915.64562569163</v>
      </c>
      <c r="E122" s="522">
        <f>IF(+J96&lt;F121,J96,D122)</f>
        <v>28636.302325581397</v>
      </c>
      <c r="F122" s="523">
        <f t="shared" si="18"/>
        <v>552279.34330011019</v>
      </c>
      <c r="G122" s="523">
        <f t="shared" si="19"/>
        <v>566597.49446290091</v>
      </c>
      <c r="H122" s="526">
        <f t="shared" si="20"/>
        <v>89285.207802253077</v>
      </c>
      <c r="I122" s="577">
        <f t="shared" si="21"/>
        <v>89285.207802253077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552279.34330011019</v>
      </c>
      <c r="E123" s="522">
        <f>IF(+J96&lt;F122,J96,D123)</f>
        <v>28636.302325581397</v>
      </c>
      <c r="F123" s="523">
        <f t="shared" si="18"/>
        <v>523643.04097452882</v>
      </c>
      <c r="G123" s="523">
        <f t="shared" si="19"/>
        <v>537961.19213731948</v>
      </c>
      <c r="H123" s="526">
        <f t="shared" si="20"/>
        <v>86219.962350379123</v>
      </c>
      <c r="I123" s="577">
        <f t="shared" si="21"/>
        <v>86219.962350379123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523643.04097452882</v>
      </c>
      <c r="E124" s="522">
        <f>IF(+J96&lt;F123,J96,D124)</f>
        <v>28636.302325581397</v>
      </c>
      <c r="F124" s="523">
        <f t="shared" si="18"/>
        <v>495006.73864894744</v>
      </c>
      <c r="G124" s="523">
        <f t="shared" si="19"/>
        <v>509324.88981173816</v>
      </c>
      <c r="H124" s="526">
        <f t="shared" si="20"/>
        <v>83154.716898505198</v>
      </c>
      <c r="I124" s="577">
        <f t="shared" si="21"/>
        <v>83154.716898505198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495006.73864894744</v>
      </c>
      <c r="E125" s="522">
        <f>IF(+J96&lt;F124,J96,D125)</f>
        <v>28636.302325581397</v>
      </c>
      <c r="F125" s="523">
        <f t="shared" si="18"/>
        <v>466370.43632336607</v>
      </c>
      <c r="G125" s="523">
        <f t="shared" si="19"/>
        <v>480688.58748615673</v>
      </c>
      <c r="H125" s="526">
        <f t="shared" si="20"/>
        <v>80089.471446631243</v>
      </c>
      <c r="I125" s="577">
        <f t="shared" si="21"/>
        <v>80089.471446631243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466370.43632336607</v>
      </c>
      <c r="E126" s="522">
        <f>IF(+J96&lt;F125,J96,D126)</f>
        <v>28636.302325581397</v>
      </c>
      <c r="F126" s="523">
        <f t="shared" si="18"/>
        <v>437734.13399778469</v>
      </c>
      <c r="G126" s="523">
        <f t="shared" si="19"/>
        <v>452052.28516057541</v>
      </c>
      <c r="H126" s="526">
        <f t="shared" si="20"/>
        <v>77024.225994757304</v>
      </c>
      <c r="I126" s="577">
        <f t="shared" si="21"/>
        <v>77024.225994757304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437734.13399778469</v>
      </c>
      <c r="E127" s="522">
        <f>IF(+J96&lt;F126,J96,D127)</f>
        <v>28636.302325581397</v>
      </c>
      <c r="F127" s="523">
        <f t="shared" si="18"/>
        <v>409097.83167220332</v>
      </c>
      <c r="G127" s="523">
        <f t="shared" si="19"/>
        <v>423415.98283499398</v>
      </c>
      <c r="H127" s="526">
        <f t="shared" si="20"/>
        <v>73958.980542883364</v>
      </c>
      <c r="I127" s="577">
        <f t="shared" si="21"/>
        <v>73958.980542883364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409097.83167220332</v>
      </c>
      <c r="E128" s="522">
        <f>IF(+J96&lt;F127,J96,D128)</f>
        <v>28636.302325581397</v>
      </c>
      <c r="F128" s="523">
        <f t="shared" si="18"/>
        <v>380461.52934662194</v>
      </c>
      <c r="G128" s="523">
        <f t="shared" si="19"/>
        <v>394779.68050941266</v>
      </c>
      <c r="H128" s="526">
        <f t="shared" si="20"/>
        <v>70893.73509100941</v>
      </c>
      <c r="I128" s="577">
        <f t="shared" si="21"/>
        <v>70893.73509100941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380461.52934662194</v>
      </c>
      <c r="E129" s="522">
        <f>IF(+J96&lt;F128,J96,D129)</f>
        <v>28636.302325581397</v>
      </c>
      <c r="F129" s="523">
        <f t="shared" si="18"/>
        <v>351825.22702104057</v>
      </c>
      <c r="G129" s="523">
        <f t="shared" si="19"/>
        <v>366143.37818383123</v>
      </c>
      <c r="H129" s="526">
        <f t="shared" si="20"/>
        <v>67828.48963913547</v>
      </c>
      <c r="I129" s="577">
        <f t="shared" si="21"/>
        <v>67828.48963913547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351825.22702104057</v>
      </c>
      <c r="E130" s="522">
        <f>IF(+J96&lt;F129,J96,D130)</f>
        <v>28636.302325581397</v>
      </c>
      <c r="F130" s="523">
        <f t="shared" si="18"/>
        <v>323188.92469545919</v>
      </c>
      <c r="G130" s="523">
        <f t="shared" si="19"/>
        <v>337507.07585824991</v>
      </c>
      <c r="H130" s="526">
        <f t="shared" si="20"/>
        <v>64763.244187261538</v>
      </c>
      <c r="I130" s="577">
        <f t="shared" si="21"/>
        <v>64763.244187261538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323188.92469545919</v>
      </c>
      <c r="E131" s="522">
        <f>IF(+J96&lt;F130,J96,D131)</f>
        <v>28636.302325581397</v>
      </c>
      <c r="F131" s="523">
        <f t="shared" ref="F131:F154" si="22">+D131-E131</f>
        <v>294552.62236987782</v>
      </c>
      <c r="G131" s="523">
        <f t="shared" ref="G131:G154" si="23">+(F131+D131)/2</f>
        <v>308870.77353266848</v>
      </c>
      <c r="H131" s="526">
        <f t="shared" si="20"/>
        <v>61697.998735387591</v>
      </c>
      <c r="I131" s="577">
        <f t="shared" si="21"/>
        <v>61697.998735387591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294552.62236987782</v>
      </c>
      <c r="E132" s="522">
        <f>IF(+J96&lt;F131,J96,D132)</f>
        <v>28636.302325581397</v>
      </c>
      <c r="F132" s="523">
        <f t="shared" si="22"/>
        <v>265916.32004429644</v>
      </c>
      <c r="G132" s="523">
        <f t="shared" si="23"/>
        <v>280234.47120708716</v>
      </c>
      <c r="H132" s="526">
        <f t="shared" si="20"/>
        <v>58632.753283513652</v>
      </c>
      <c r="I132" s="577">
        <f t="shared" si="21"/>
        <v>58632.753283513652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265916.32004429644</v>
      </c>
      <c r="E133" s="522">
        <f>IF(+J96&lt;F132,J96,D133)</f>
        <v>28636.302325581397</v>
      </c>
      <c r="F133" s="523">
        <f t="shared" si="22"/>
        <v>237280.01771871504</v>
      </c>
      <c r="G133" s="523">
        <f t="shared" si="23"/>
        <v>251598.16888150573</v>
      </c>
      <c r="H133" s="526">
        <f t="shared" si="20"/>
        <v>55567.507831639705</v>
      </c>
      <c r="I133" s="577">
        <f t="shared" si="21"/>
        <v>55567.507831639705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237280.01771871504</v>
      </c>
      <c r="E134" s="522">
        <f>IF(+J96&lt;F133,J96,D134)</f>
        <v>28636.302325581397</v>
      </c>
      <c r="F134" s="523">
        <f t="shared" si="22"/>
        <v>208643.71539313364</v>
      </c>
      <c r="G134" s="523">
        <f t="shared" si="23"/>
        <v>222961.86655592435</v>
      </c>
      <c r="H134" s="526">
        <f t="shared" si="20"/>
        <v>52502.262379765758</v>
      </c>
      <c r="I134" s="577">
        <f t="shared" si="21"/>
        <v>52502.262379765758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208643.71539313364</v>
      </c>
      <c r="E135" s="522">
        <f>IF(+J96&lt;F134,J96,D135)</f>
        <v>28636.302325581397</v>
      </c>
      <c r="F135" s="523">
        <f t="shared" si="22"/>
        <v>180007.41306755223</v>
      </c>
      <c r="G135" s="523">
        <f t="shared" si="23"/>
        <v>194325.56423034292</v>
      </c>
      <c r="H135" s="526">
        <f t="shared" si="20"/>
        <v>49437.016927891818</v>
      </c>
      <c r="I135" s="577">
        <f t="shared" si="21"/>
        <v>49437.016927891818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180007.41306755223</v>
      </c>
      <c r="E136" s="522">
        <f>IF(+J96&lt;F135,J96,D136)</f>
        <v>28636.302325581397</v>
      </c>
      <c r="F136" s="523">
        <f t="shared" si="22"/>
        <v>151371.11074197083</v>
      </c>
      <c r="G136" s="523">
        <f t="shared" si="23"/>
        <v>165689.26190476154</v>
      </c>
      <c r="H136" s="526">
        <f t="shared" si="20"/>
        <v>46371.771476017871</v>
      </c>
      <c r="I136" s="577">
        <f t="shared" si="21"/>
        <v>46371.771476017871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151371.11074197083</v>
      </c>
      <c r="E137" s="522">
        <f>IF(+J96&lt;F136,J96,D137)</f>
        <v>28636.302325581397</v>
      </c>
      <c r="F137" s="523">
        <f t="shared" si="22"/>
        <v>122734.80841638942</v>
      </c>
      <c r="G137" s="523">
        <f t="shared" si="23"/>
        <v>137052.95957918011</v>
      </c>
      <c r="H137" s="526">
        <f t="shared" si="20"/>
        <v>43306.526024143925</v>
      </c>
      <c r="I137" s="577">
        <f t="shared" si="21"/>
        <v>43306.526024143925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122734.80841638942</v>
      </c>
      <c r="E138" s="522">
        <f>IF(+J96&lt;F137,J96,D138)</f>
        <v>28636.302325581397</v>
      </c>
      <c r="F138" s="523">
        <f t="shared" si="22"/>
        <v>94098.50609080802</v>
      </c>
      <c r="G138" s="523">
        <f t="shared" si="23"/>
        <v>108416.65725359872</v>
      </c>
      <c r="H138" s="526">
        <f t="shared" si="20"/>
        <v>40241.280572269978</v>
      </c>
      <c r="I138" s="577">
        <f t="shared" si="21"/>
        <v>40241.280572269978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94098.50609080802</v>
      </c>
      <c r="E139" s="522">
        <f>IF(+J96&lt;F138,J96,D139)</f>
        <v>28636.302325581397</v>
      </c>
      <c r="F139" s="523">
        <f t="shared" si="22"/>
        <v>65462.203765226623</v>
      </c>
      <c r="G139" s="523">
        <f t="shared" si="23"/>
        <v>79780.354928017317</v>
      </c>
      <c r="H139" s="526">
        <f t="shared" si="20"/>
        <v>37176.035120396031</v>
      </c>
      <c r="I139" s="577">
        <f t="shared" si="21"/>
        <v>37176.035120396031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65462.203765226623</v>
      </c>
      <c r="E140" s="522">
        <f>IF(+J96&lt;F139,J96,D140)</f>
        <v>28636.302325581397</v>
      </c>
      <c r="F140" s="523">
        <f t="shared" si="22"/>
        <v>36825.901439645226</v>
      </c>
      <c r="G140" s="523">
        <f t="shared" si="23"/>
        <v>51144.052602435928</v>
      </c>
      <c r="H140" s="526">
        <f t="shared" si="20"/>
        <v>34110.789668522091</v>
      </c>
      <c r="I140" s="577">
        <f t="shared" si="21"/>
        <v>34110.789668522091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36825.901439645226</v>
      </c>
      <c r="E141" s="522">
        <f>IF(+J96&lt;F140,J96,D141)</f>
        <v>28636.302325581397</v>
      </c>
      <c r="F141" s="523">
        <f t="shared" si="22"/>
        <v>8189.5991140638289</v>
      </c>
      <c r="G141" s="523">
        <f t="shared" si="23"/>
        <v>22507.750276854527</v>
      </c>
      <c r="H141" s="526">
        <f t="shared" si="20"/>
        <v>31045.544216648144</v>
      </c>
      <c r="I141" s="577">
        <f t="shared" si="21"/>
        <v>31045.544216648144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8189.5991140638289</v>
      </c>
      <c r="E142" s="522">
        <f>IF(+J96&lt;F141,J96,D142)</f>
        <v>8189.5991140638289</v>
      </c>
      <c r="F142" s="523">
        <f t="shared" si="22"/>
        <v>0</v>
      </c>
      <c r="G142" s="523">
        <f t="shared" si="23"/>
        <v>4094.7995570319144</v>
      </c>
      <c r="H142" s="526">
        <f t="shared" si="20"/>
        <v>8627.9086966287177</v>
      </c>
      <c r="I142" s="577">
        <f t="shared" si="21"/>
        <v>8627.9086966287177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1231361.0000000005</v>
      </c>
      <c r="F155" s="375"/>
      <c r="G155" s="375"/>
      <c r="H155" s="375">
        <f>SUM(H99:H154)</f>
        <v>4064832.2712544473</v>
      </c>
      <c r="I155" s="375">
        <f>SUM(I99:I154)</f>
        <v>4064832.2712544473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view="pageBreakPreview" zoomScale="80" zoomScaleNormal="100" zoomScaleSheetLayoutView="80" workbookViewId="0">
      <selection activeCell="B13" sqref="B1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2972302.5813947208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2972302.5813947208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403</v>
      </c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25330929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603117.35714285716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>+G17</f>
        <v>3262214.3054167381</v>
      </c>
      <c r="L17" s="513">
        <f t="shared" ref="L17:L72" si="1">IF(K17&lt;&gt;0,+G17-K17,0)</f>
        <v>0</v>
      </c>
      <c r="M17" s="512">
        <f>+H17</f>
        <v>3262214.3054167381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>+G18</f>
        <v>3640059.7914396082</v>
      </c>
      <c r="L18" s="519">
        <f>IF(K18&lt;&gt;0,+G18-K18,0)</f>
        <v>0</v>
      </c>
      <c r="M18" s="518">
        <f>+H18</f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3305479.94136969</v>
      </c>
      <c r="H19" s="657">
        <v>3305479.94136969</v>
      </c>
      <c r="I19" s="511">
        <f t="shared" si="0"/>
        <v>0</v>
      </c>
      <c r="J19" s="511"/>
      <c r="K19" s="518">
        <f>+G19</f>
        <v>3305479.94136969</v>
      </c>
      <c r="L19" s="519">
        <f>IF(K19&lt;&gt;0,+G19-K19,0)</f>
        <v>0</v>
      </c>
      <c r="M19" s="518">
        <f>+H19</f>
        <v>3305479.94136969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51">
        <v>23739028.869331229</v>
      </c>
      <c r="E20" s="656">
        <v>586443.25581395347</v>
      </c>
      <c r="F20" s="651">
        <v>23152585.613517277</v>
      </c>
      <c r="G20" s="650">
        <v>2920606.36207972</v>
      </c>
      <c r="H20" s="657">
        <v>2920606.36207972</v>
      </c>
      <c r="I20" s="511">
        <f t="shared" si="0"/>
        <v>0</v>
      </c>
      <c r="J20" s="511"/>
      <c r="K20" s="518">
        <f>+G20</f>
        <v>2920606.36207972</v>
      </c>
      <c r="L20" s="519">
        <f>IF(K20&lt;&gt;0,+G20-K20,0)</f>
        <v>0</v>
      </c>
      <c r="M20" s="518">
        <f>+H20</f>
        <v>2920606.36207972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3514886.8426654479</v>
      </c>
      <c r="H21" s="657">
        <v>3514886.8426654479</v>
      </c>
      <c r="I21" s="511">
        <f t="shared" si="0"/>
        <v>0</v>
      </c>
      <c r="J21" s="511"/>
      <c r="K21" s="518">
        <f>+G21</f>
        <v>3514886.8426654479</v>
      </c>
      <c r="L21" s="519">
        <f>IF(K21&lt;&gt;0,+G21-K21,0)</f>
        <v>0</v>
      </c>
      <c r="M21" s="518">
        <f>+H21</f>
        <v>3514886.8426654479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22651404.369614832</v>
      </c>
      <c r="E22" s="522">
        <f>IF(+I14&lt;F21,I14,D22)</f>
        <v>603117.35714285716</v>
      </c>
      <c r="F22" s="523">
        <f t="shared" ref="F22:F72" si="5">+D22-E22</f>
        <v>22048287.012471974</v>
      </c>
      <c r="G22" s="524">
        <f t="shared" ref="G22:G49" si="6">+I$12*((D22+F22)/2)+E22</f>
        <v>2972302.5813947208</v>
      </c>
      <c r="H22" s="491">
        <f t="shared" ref="H22:H49" si="7">+I$13*((D22+F22)/2)+E22</f>
        <v>2972302.5813947208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22048287.012471974</v>
      </c>
      <c r="E23" s="522">
        <f>IF(+I14&lt;F22,I14,D23)</f>
        <v>603117.35714285716</v>
      </c>
      <c r="F23" s="523">
        <f t="shared" si="5"/>
        <v>21445169.655329116</v>
      </c>
      <c r="G23" s="524">
        <f t="shared" si="6"/>
        <v>2908369.4003434838</v>
      </c>
      <c r="H23" s="491">
        <f t="shared" si="7"/>
        <v>2908369.4003434838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21445169.655329116</v>
      </c>
      <c r="E24" s="522">
        <f>IF(+I14&lt;F23,I14,D24)</f>
        <v>603117.35714285716</v>
      </c>
      <c r="F24" s="523">
        <f t="shared" si="5"/>
        <v>20842052.298186257</v>
      </c>
      <c r="G24" s="524">
        <f t="shared" si="6"/>
        <v>2844436.2192922463</v>
      </c>
      <c r="H24" s="491">
        <f t="shared" si="7"/>
        <v>2844436.2192922463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20842052.298186257</v>
      </c>
      <c r="E25" s="522">
        <f>IF(+I14&lt;F24,I14,D25)</f>
        <v>603117.35714285716</v>
      </c>
      <c r="F25" s="523">
        <f t="shared" si="5"/>
        <v>20238934.941043399</v>
      </c>
      <c r="G25" s="524">
        <f t="shared" si="6"/>
        <v>2780503.0382410092</v>
      </c>
      <c r="H25" s="491">
        <f t="shared" si="7"/>
        <v>2780503.0382410092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20238934.941043399</v>
      </c>
      <c r="E26" s="522">
        <f>IF(+I14&lt;F25,I14,D26)</f>
        <v>603117.35714285716</v>
      </c>
      <c r="F26" s="523">
        <f t="shared" si="5"/>
        <v>19635817.583900541</v>
      </c>
      <c r="G26" s="524">
        <f t="shared" si="6"/>
        <v>2716569.8571897717</v>
      </c>
      <c r="H26" s="491">
        <f t="shared" si="7"/>
        <v>2716569.8571897717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19635817.583900541</v>
      </c>
      <c r="E27" s="522">
        <f>IF(+I14&lt;F26,I14,D27)</f>
        <v>603117.35714285716</v>
      </c>
      <c r="F27" s="523">
        <f t="shared" si="5"/>
        <v>19032700.226757683</v>
      </c>
      <c r="G27" s="524">
        <f t="shared" si="6"/>
        <v>2652636.6761385342</v>
      </c>
      <c r="H27" s="491">
        <f t="shared" si="7"/>
        <v>2652636.6761385342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19032700.226757683</v>
      </c>
      <c r="E28" s="522">
        <f>IF(+I14&lt;F27,I14,D28)</f>
        <v>603117.35714285716</v>
      </c>
      <c r="F28" s="523">
        <f t="shared" si="5"/>
        <v>18429582.869614825</v>
      </c>
      <c r="G28" s="524">
        <f t="shared" si="6"/>
        <v>2588703.4950872972</v>
      </c>
      <c r="H28" s="491">
        <f t="shared" si="7"/>
        <v>2588703.4950872972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18429582.869614825</v>
      </c>
      <c r="E29" s="522">
        <f>IF(+I14&lt;F28,I14,D29)</f>
        <v>603117.35714285716</v>
      </c>
      <c r="F29" s="523">
        <f t="shared" si="5"/>
        <v>17826465.512471966</v>
      </c>
      <c r="G29" s="524">
        <f t="shared" si="6"/>
        <v>2524770.3140360597</v>
      </c>
      <c r="H29" s="491">
        <f t="shared" si="7"/>
        <v>2524770.3140360597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17826465.512471966</v>
      </c>
      <c r="E30" s="522">
        <f>IF(+I14&lt;F29,I14,D30)</f>
        <v>603117.35714285716</v>
      </c>
      <c r="F30" s="523">
        <f t="shared" si="5"/>
        <v>17223348.155329108</v>
      </c>
      <c r="G30" s="524">
        <f t="shared" si="6"/>
        <v>2460837.1329848226</v>
      </c>
      <c r="H30" s="491">
        <f t="shared" si="7"/>
        <v>2460837.1329848226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17223348.155329108</v>
      </c>
      <c r="E31" s="522">
        <f>IF(+I14&lt;F30,I14,D31)</f>
        <v>603117.35714285716</v>
      </c>
      <c r="F31" s="523">
        <f t="shared" si="5"/>
        <v>16620230.798186252</v>
      </c>
      <c r="G31" s="524">
        <f t="shared" si="6"/>
        <v>2396903.9519335851</v>
      </c>
      <c r="H31" s="491">
        <f t="shared" si="7"/>
        <v>2396903.9519335851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16620230.798186252</v>
      </c>
      <c r="E32" s="522">
        <f>IF(+I14&lt;F31,I14,D32)</f>
        <v>603117.35714285716</v>
      </c>
      <c r="F32" s="523">
        <f t="shared" si="5"/>
        <v>16017113.441043396</v>
      </c>
      <c r="G32" s="524">
        <f t="shared" si="6"/>
        <v>2332970.7708823481</v>
      </c>
      <c r="H32" s="491">
        <f t="shared" si="7"/>
        <v>2332970.7708823481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16017113.441043396</v>
      </c>
      <c r="E33" s="522">
        <f>IF(+I14&lt;F32,I14,D33)</f>
        <v>603117.35714285716</v>
      </c>
      <c r="F33" s="523">
        <f t="shared" si="5"/>
        <v>15413996.083900539</v>
      </c>
      <c r="G33" s="524">
        <f t="shared" si="6"/>
        <v>2269037.589831111</v>
      </c>
      <c r="H33" s="491">
        <f t="shared" si="7"/>
        <v>2269037.589831111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15413996.083900539</v>
      </c>
      <c r="E34" s="522">
        <f>IF(+I14&lt;F33,I14,D34)</f>
        <v>603117.35714285716</v>
      </c>
      <c r="F34" s="523">
        <f t="shared" si="5"/>
        <v>14810878.726757683</v>
      </c>
      <c r="G34" s="524">
        <f t="shared" si="6"/>
        <v>2205104.408779874</v>
      </c>
      <c r="H34" s="491">
        <f t="shared" si="7"/>
        <v>2205104.408779874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14810878.726757683</v>
      </c>
      <c r="E35" s="522">
        <f>IF(+I14&lt;F34,I14,D35)</f>
        <v>603117.35714285716</v>
      </c>
      <c r="F35" s="523">
        <f t="shared" si="5"/>
        <v>14207761.369614827</v>
      </c>
      <c r="G35" s="524">
        <f t="shared" si="6"/>
        <v>2141171.2277286365</v>
      </c>
      <c r="H35" s="491">
        <f t="shared" si="7"/>
        <v>2141171.2277286365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14207761.369614827</v>
      </c>
      <c r="E36" s="522">
        <f>IF(+I14&lt;F35,I14,D36)</f>
        <v>603117.35714285716</v>
      </c>
      <c r="F36" s="523">
        <f t="shared" si="5"/>
        <v>13604644.01247197</v>
      </c>
      <c r="G36" s="524">
        <f t="shared" si="6"/>
        <v>2077238.0466773999</v>
      </c>
      <c r="H36" s="491">
        <f t="shared" si="7"/>
        <v>2077238.0466773999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13604644.01247197</v>
      </c>
      <c r="E37" s="522">
        <f>IF(+I14&lt;F36,I14,D37)</f>
        <v>603117.35714285716</v>
      </c>
      <c r="F37" s="523">
        <f t="shared" si="5"/>
        <v>13001526.655329114</v>
      </c>
      <c r="G37" s="524">
        <f t="shared" si="6"/>
        <v>2013304.8656261624</v>
      </c>
      <c r="H37" s="491">
        <f t="shared" si="7"/>
        <v>2013304.8656261624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13001526.655329114</v>
      </c>
      <c r="E38" s="522">
        <f>IF(+I14&lt;F37,I14,D38)</f>
        <v>603117.35714285716</v>
      </c>
      <c r="F38" s="523">
        <f t="shared" si="5"/>
        <v>12398409.298186257</v>
      </c>
      <c r="G38" s="524">
        <f t="shared" si="6"/>
        <v>1949371.6845749253</v>
      </c>
      <c r="H38" s="491">
        <f t="shared" si="7"/>
        <v>1949371.6845749253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12398409.298186257</v>
      </c>
      <c r="E39" s="522">
        <f>IF(+I14&lt;F38,I14,D39)</f>
        <v>603117.35714285716</v>
      </c>
      <c r="F39" s="523">
        <f t="shared" si="5"/>
        <v>11795291.941043401</v>
      </c>
      <c r="G39" s="524">
        <f t="shared" si="6"/>
        <v>1885438.5035236883</v>
      </c>
      <c r="H39" s="491">
        <f t="shared" si="7"/>
        <v>1885438.5035236883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11795291.941043401</v>
      </c>
      <c r="E40" s="522">
        <f>IF(+I14&lt;F39,I14,D40)</f>
        <v>603117.35714285716</v>
      </c>
      <c r="F40" s="523">
        <f t="shared" si="5"/>
        <v>11192174.583900545</v>
      </c>
      <c r="G40" s="524">
        <f t="shared" si="6"/>
        <v>1821505.3224724513</v>
      </c>
      <c r="H40" s="491">
        <f t="shared" si="7"/>
        <v>1821505.3224724513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11192174.583900545</v>
      </c>
      <c r="E41" s="522">
        <f>IF(+I14&lt;F40,I14,D41)</f>
        <v>603117.35714285716</v>
      </c>
      <c r="F41" s="523">
        <f t="shared" si="5"/>
        <v>10589057.226757688</v>
      </c>
      <c r="G41" s="524">
        <f t="shared" si="6"/>
        <v>1757572.1414212137</v>
      </c>
      <c r="H41" s="491">
        <f t="shared" si="7"/>
        <v>1757572.1414212137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10589057.226757688</v>
      </c>
      <c r="E42" s="522">
        <f>IF(+I14&lt;F41,I14,D42)</f>
        <v>603117.35714285716</v>
      </c>
      <c r="F42" s="523">
        <f t="shared" si="5"/>
        <v>9985939.8696148321</v>
      </c>
      <c r="G42" s="524">
        <f t="shared" si="6"/>
        <v>1693638.9603699772</v>
      </c>
      <c r="H42" s="491">
        <f t="shared" si="7"/>
        <v>1693638.9603699772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9985939.8696148321</v>
      </c>
      <c r="E43" s="522">
        <f>IF(+I14&lt;F42,I14,D43)</f>
        <v>603117.35714285716</v>
      </c>
      <c r="F43" s="523">
        <f t="shared" si="5"/>
        <v>9382822.5124719758</v>
      </c>
      <c r="G43" s="524">
        <f t="shared" si="6"/>
        <v>1629705.7793187397</v>
      </c>
      <c r="H43" s="491">
        <f t="shared" si="7"/>
        <v>1629705.7793187397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9382822.5124719758</v>
      </c>
      <c r="E44" s="522">
        <f>IF(+I14&lt;F43,I14,D44)</f>
        <v>603117.35714285716</v>
      </c>
      <c r="F44" s="523">
        <f t="shared" si="5"/>
        <v>8779705.1553291194</v>
      </c>
      <c r="G44" s="524">
        <f t="shared" si="6"/>
        <v>1565772.5982675028</v>
      </c>
      <c r="H44" s="491">
        <f t="shared" si="7"/>
        <v>1565772.5982675028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8779705.1553291194</v>
      </c>
      <c r="E45" s="522">
        <f>IF(+I14&lt;F44,I14,D45)</f>
        <v>603117.35714285716</v>
      </c>
      <c r="F45" s="523">
        <f t="shared" si="5"/>
        <v>8176587.7981862621</v>
      </c>
      <c r="G45" s="524">
        <f t="shared" si="6"/>
        <v>1501839.4172162656</v>
      </c>
      <c r="H45" s="491">
        <f t="shared" si="7"/>
        <v>1501839.4172162656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8176587.7981862621</v>
      </c>
      <c r="E46" s="522">
        <f>IF(+I14&lt;F45,I14,D46)</f>
        <v>603117.35714285716</v>
      </c>
      <c r="F46" s="523">
        <f t="shared" si="5"/>
        <v>7573470.4410434049</v>
      </c>
      <c r="G46" s="524">
        <f t="shared" si="6"/>
        <v>1437906.2361650285</v>
      </c>
      <c r="H46" s="491">
        <f t="shared" si="7"/>
        <v>1437906.2361650285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7573470.4410434049</v>
      </c>
      <c r="E47" s="522">
        <f>IF(+I14&lt;F46,I14,D47)</f>
        <v>603117.35714285716</v>
      </c>
      <c r="F47" s="523">
        <f t="shared" si="5"/>
        <v>6970353.0839005476</v>
      </c>
      <c r="G47" s="524">
        <f t="shared" si="6"/>
        <v>1373973.055113791</v>
      </c>
      <c r="H47" s="491">
        <f t="shared" si="7"/>
        <v>1373973.055113791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6970353.0839005476</v>
      </c>
      <c r="E48" s="522">
        <f>IF(+I14&lt;F47,I14,D48)</f>
        <v>603117.35714285716</v>
      </c>
      <c r="F48" s="523">
        <f t="shared" si="5"/>
        <v>6367235.7267576903</v>
      </c>
      <c r="G48" s="524">
        <f t="shared" si="6"/>
        <v>1310039.874062554</v>
      </c>
      <c r="H48" s="491">
        <f t="shared" si="7"/>
        <v>1310039.874062554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6367235.7267576903</v>
      </c>
      <c r="E49" s="522">
        <f>IF(+I14&lt;F48,I14,D49)</f>
        <v>603117.35714285716</v>
      </c>
      <c r="F49" s="523">
        <f t="shared" si="5"/>
        <v>5764118.369614833</v>
      </c>
      <c r="G49" s="524">
        <f t="shared" si="6"/>
        <v>1246106.6930113167</v>
      </c>
      <c r="H49" s="491">
        <f t="shared" si="7"/>
        <v>1246106.6930113167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5764118.369614833</v>
      </c>
      <c r="E50" s="522">
        <f>IF(+I14&lt;F49,I14,D50)</f>
        <v>603117.35714285716</v>
      </c>
      <c r="F50" s="523">
        <f t="shared" si="5"/>
        <v>5161001.0124719758</v>
      </c>
      <c r="G50" s="524">
        <f t="shared" ref="G50:G72" si="8">+I$12*((D50+F50)/2)+E50</f>
        <v>1182173.5119600794</v>
      </c>
      <c r="H50" s="491">
        <f t="shared" ref="H50:H72" si="9">+I$13*((D50+F50)/2)+E50</f>
        <v>1182173.5119600794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5161001.0124719758</v>
      </c>
      <c r="E51" s="522">
        <f>IF(+I14&lt;F50,I14,D51)</f>
        <v>603117.35714285716</v>
      </c>
      <c r="F51" s="523">
        <f t="shared" si="5"/>
        <v>4557883.6553291185</v>
      </c>
      <c r="G51" s="524">
        <f t="shared" si="8"/>
        <v>1118240.3309088424</v>
      </c>
      <c r="H51" s="491">
        <f t="shared" si="9"/>
        <v>1118240.3309088424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4557883.6553291185</v>
      </c>
      <c r="E52" s="522">
        <f>IF(+I14&lt;F51,I14,D52)</f>
        <v>603117.35714285716</v>
      </c>
      <c r="F52" s="523">
        <f t="shared" si="5"/>
        <v>3954766.2981862612</v>
      </c>
      <c r="G52" s="524">
        <f t="shared" si="8"/>
        <v>1054307.1498576051</v>
      </c>
      <c r="H52" s="491">
        <f t="shared" si="9"/>
        <v>1054307.1498576051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3954766.2981862612</v>
      </c>
      <c r="E53" s="522">
        <f>IF(+I14&lt;F52,I14,D53)</f>
        <v>603117.35714285716</v>
      </c>
      <c r="F53" s="523">
        <f t="shared" si="5"/>
        <v>3351648.9410434039</v>
      </c>
      <c r="G53" s="524">
        <f t="shared" si="8"/>
        <v>990373.96880636783</v>
      </c>
      <c r="H53" s="491">
        <f t="shared" si="9"/>
        <v>990373.96880636783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3351648.9410434039</v>
      </c>
      <c r="E54" s="522">
        <f>IF(+I14&lt;F53,I14,D54)</f>
        <v>603117.35714285716</v>
      </c>
      <c r="F54" s="523">
        <f t="shared" si="5"/>
        <v>2748531.5839005467</v>
      </c>
      <c r="G54" s="524">
        <f t="shared" si="8"/>
        <v>926440.78775513079</v>
      </c>
      <c r="H54" s="491">
        <f t="shared" si="9"/>
        <v>926440.78775513079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2748531.5839005467</v>
      </c>
      <c r="E55" s="522">
        <f>IF(+I14&lt;F54,I14,D55)</f>
        <v>603117.35714285716</v>
      </c>
      <c r="F55" s="523">
        <f t="shared" si="5"/>
        <v>2145414.2267576894</v>
      </c>
      <c r="G55" s="524">
        <f t="shared" si="8"/>
        <v>862507.60670389351</v>
      </c>
      <c r="H55" s="491">
        <f t="shared" si="9"/>
        <v>862507.60670389351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2145414.2267576894</v>
      </c>
      <c r="E56" s="522">
        <f>IF(+I14&lt;F55,I14,D56)</f>
        <v>603117.35714285716</v>
      </c>
      <c r="F56" s="523">
        <f t="shared" si="5"/>
        <v>1542296.8696148321</v>
      </c>
      <c r="G56" s="524">
        <f t="shared" si="8"/>
        <v>798574.42565265624</v>
      </c>
      <c r="H56" s="491">
        <f t="shared" si="9"/>
        <v>798574.42565265624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1542296.8696148321</v>
      </c>
      <c r="E57" s="522">
        <f>IF(+I14&lt;F56,I14,D57)</f>
        <v>603117.35714285716</v>
      </c>
      <c r="F57" s="523">
        <f t="shared" si="5"/>
        <v>939179.51247197494</v>
      </c>
      <c r="G57" s="524">
        <f t="shared" si="8"/>
        <v>734641.24460141908</v>
      </c>
      <c r="H57" s="491">
        <f t="shared" si="9"/>
        <v>734641.24460141908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939179.51247197494</v>
      </c>
      <c r="E58" s="522">
        <f>IF(+I14&lt;F57,I14,D58)</f>
        <v>603117.35714285716</v>
      </c>
      <c r="F58" s="523">
        <f t="shared" si="5"/>
        <v>336062.15532911778</v>
      </c>
      <c r="G58" s="524">
        <f t="shared" si="8"/>
        <v>670708.06355018192</v>
      </c>
      <c r="H58" s="491">
        <f t="shared" si="9"/>
        <v>670708.06355018192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336062.15532911778</v>
      </c>
      <c r="E59" s="522">
        <f>IF(+I14&lt;F58,I14,D59)</f>
        <v>336062.15532911778</v>
      </c>
      <c r="F59" s="523">
        <f t="shared" si="5"/>
        <v>0</v>
      </c>
      <c r="G59" s="524">
        <f t="shared" si="8"/>
        <v>353874.21326997085</v>
      </c>
      <c r="H59" s="491">
        <f t="shared" si="9"/>
        <v>353874.21326997085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25330929.000000004</v>
      </c>
      <c r="F73" s="375"/>
      <c r="G73" s="375">
        <f>SUM(G17:G72)</f>
        <v>84392818.387721851</v>
      </c>
      <c r="H73" s="375">
        <f>SUM(H17:H72)</f>
        <v>84392818.387721851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2920606.36207972</v>
      </c>
      <c r="N87" s="546">
        <f>IF(J92&lt;D11,0,VLOOKUP(J92,C17:O72,11))</f>
        <v>2920606.36207972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3124495.1418173425</v>
      </c>
      <c r="N88" s="550">
        <f>IF(J92&lt;D11,0,VLOOKUP(J92,C99:P154,7))</f>
        <v>3124495.1418173425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203888.77973762248</v>
      </c>
      <c r="N89" s="555">
        <f>+N88-N87</f>
        <v>203888.77973762248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589091.37209302327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10">+I99-H99</f>
        <v>0</v>
      </c>
      <c r="K99" s="514"/>
      <c r="L99" s="512">
        <f>+H99</f>
        <v>1704186.6748150045</v>
      </c>
      <c r="M99" s="513">
        <f t="shared" ref="M99:M130" si="11">IF(L99&lt;&gt;0,+H99-L99,0)</f>
        <v>0</v>
      </c>
      <c r="N99" s="512">
        <f>+I99</f>
        <v>1704186.6748150045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10"/>
        <v>0</v>
      </c>
      <c r="K100" s="514"/>
      <c r="L100" s="655">
        <f>+H100</f>
        <v>3626008.4781243373</v>
      </c>
      <c r="M100" s="514">
        <f t="shared" si="11"/>
        <v>0</v>
      </c>
      <c r="N100" s="655">
        <f>+I100</f>
        <v>3626008.4781243373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10"/>
        <v>0</v>
      </c>
      <c r="K101" s="514"/>
      <c r="L101" s="655">
        <f>+H101</f>
        <v>3167459.760554947</v>
      </c>
      <c r="M101" s="514">
        <f t="shared" ref="M101" si="15">IF(L101&lt;&gt;0,+H101-L101,0)</f>
        <v>0</v>
      </c>
      <c r="N101" s="655">
        <f>+I101</f>
        <v>3167459.760554947</v>
      </c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374">
        <f>IF(F101+SUM(E$99:E101)=D$92,F101,D$92-SUM(E$99:E101))</f>
        <v>23980932.308970097</v>
      </c>
      <c r="E102" s="522">
        <f>IF(+J96&lt;F101,J96,D102)</f>
        <v>589091.37209302327</v>
      </c>
      <c r="F102" s="523">
        <f t="shared" ref="F102:F130" si="16">+D102-E102</f>
        <v>23391840.936877076</v>
      </c>
      <c r="G102" s="523">
        <f t="shared" ref="G102:G130" si="17">+(F102+D102)/2</f>
        <v>23686386.622923587</v>
      </c>
      <c r="H102" s="526">
        <f t="shared" ref="H102:H154" si="18">+J$94*G102+E102</f>
        <v>3124495.1418173425</v>
      </c>
      <c r="I102" s="577">
        <f t="shared" ref="I102:I154" si="19">+J$95*G102+E102</f>
        <v>3124495.1418173425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23391840.936877076</v>
      </c>
      <c r="E103" s="522">
        <f>IF(+J96&lt;F102,J96,D103)</f>
        <v>589091.37209302327</v>
      </c>
      <c r="F103" s="523">
        <f t="shared" si="16"/>
        <v>22802749.564784054</v>
      </c>
      <c r="G103" s="523">
        <f t="shared" si="17"/>
        <v>23097295.250830565</v>
      </c>
      <c r="H103" s="526">
        <f t="shared" si="18"/>
        <v>3061438.4793852922</v>
      </c>
      <c r="I103" s="577">
        <f t="shared" si="19"/>
        <v>3061438.4793852922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22802749.564784054</v>
      </c>
      <c r="E104" s="522">
        <f>IF(+J96&lt;F103,J96,D104)</f>
        <v>589091.37209302327</v>
      </c>
      <c r="F104" s="523">
        <f t="shared" si="16"/>
        <v>22213658.192691032</v>
      </c>
      <c r="G104" s="523">
        <f t="shared" si="17"/>
        <v>22508203.878737543</v>
      </c>
      <c r="H104" s="526">
        <f t="shared" si="18"/>
        <v>2998381.8169532423</v>
      </c>
      <c r="I104" s="577">
        <f t="shared" si="19"/>
        <v>2998381.8169532423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22213658.192691032</v>
      </c>
      <c r="E105" s="522">
        <f>IF(+J96&lt;F104,J96,D105)</f>
        <v>589091.37209302327</v>
      </c>
      <c r="F105" s="523">
        <f t="shared" si="16"/>
        <v>21624566.82059801</v>
      </c>
      <c r="G105" s="523">
        <f t="shared" si="17"/>
        <v>21919112.506644521</v>
      </c>
      <c r="H105" s="526">
        <f t="shared" si="18"/>
        <v>2935325.1545211924</v>
      </c>
      <c r="I105" s="577">
        <f t="shared" si="19"/>
        <v>2935325.1545211924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21624566.82059801</v>
      </c>
      <c r="E106" s="522">
        <f>IF(+J96&lt;F105,J96,D106)</f>
        <v>589091.37209302327</v>
      </c>
      <c r="F106" s="523">
        <f t="shared" si="16"/>
        <v>21035475.448504988</v>
      </c>
      <c r="G106" s="523">
        <f t="shared" si="17"/>
        <v>21330021.134551499</v>
      </c>
      <c r="H106" s="526">
        <f t="shared" si="18"/>
        <v>2872268.4920891421</v>
      </c>
      <c r="I106" s="577">
        <f t="shared" si="19"/>
        <v>2872268.4920891421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21035475.448504988</v>
      </c>
      <c r="E107" s="522">
        <f>IF(+J96&lt;F106,J96,D107)</f>
        <v>589091.37209302327</v>
      </c>
      <c r="F107" s="523">
        <f t="shared" si="16"/>
        <v>20446384.076411966</v>
      </c>
      <c r="G107" s="523">
        <f t="shared" si="17"/>
        <v>20740929.762458477</v>
      </c>
      <c r="H107" s="526">
        <f t="shared" si="18"/>
        <v>2809211.8296570922</v>
      </c>
      <c r="I107" s="577">
        <f t="shared" si="19"/>
        <v>2809211.8296570922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20446384.076411966</v>
      </c>
      <c r="E108" s="522">
        <f>IF(+J96&lt;F107,J96,D108)</f>
        <v>589091.37209302327</v>
      </c>
      <c r="F108" s="523">
        <f t="shared" si="16"/>
        <v>19857292.704318944</v>
      </c>
      <c r="G108" s="523">
        <f t="shared" si="17"/>
        <v>20151838.390365455</v>
      </c>
      <c r="H108" s="526">
        <f t="shared" si="18"/>
        <v>2746155.1672250419</v>
      </c>
      <c r="I108" s="577">
        <f t="shared" si="19"/>
        <v>2746155.1672250419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19857292.704318944</v>
      </c>
      <c r="E109" s="522">
        <f>IF(+J96&lt;F108,J96,D109)</f>
        <v>589091.37209302327</v>
      </c>
      <c r="F109" s="523">
        <f t="shared" si="16"/>
        <v>19268201.332225922</v>
      </c>
      <c r="G109" s="523">
        <f t="shared" si="17"/>
        <v>19562747.018272433</v>
      </c>
      <c r="H109" s="526">
        <f t="shared" si="18"/>
        <v>2683098.504792992</v>
      </c>
      <c r="I109" s="577">
        <f t="shared" si="19"/>
        <v>2683098.504792992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19268201.332225922</v>
      </c>
      <c r="E110" s="522">
        <f>IF(+J96&lt;F109,J96,D110)</f>
        <v>589091.37209302327</v>
      </c>
      <c r="F110" s="523">
        <f t="shared" si="16"/>
        <v>18679109.960132901</v>
      </c>
      <c r="G110" s="523">
        <f t="shared" si="17"/>
        <v>18973655.646179412</v>
      </c>
      <c r="H110" s="526">
        <f t="shared" si="18"/>
        <v>2620041.8423609417</v>
      </c>
      <c r="I110" s="577">
        <f t="shared" si="19"/>
        <v>2620041.8423609417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18679109.960132901</v>
      </c>
      <c r="E111" s="522">
        <f>IF(+J96&lt;F110,J96,D111)</f>
        <v>589091.37209302327</v>
      </c>
      <c r="F111" s="523">
        <f t="shared" si="16"/>
        <v>18090018.588039879</v>
      </c>
      <c r="G111" s="523">
        <f t="shared" si="17"/>
        <v>18384564.27408639</v>
      </c>
      <c r="H111" s="526">
        <f t="shared" si="18"/>
        <v>2556985.1799288918</v>
      </c>
      <c r="I111" s="577">
        <f t="shared" si="19"/>
        <v>2556985.1799288918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18090018.588039879</v>
      </c>
      <c r="E112" s="522">
        <f>IF(+J96&lt;F111,J96,D112)</f>
        <v>589091.37209302327</v>
      </c>
      <c r="F112" s="523">
        <f t="shared" si="16"/>
        <v>17500927.215946857</v>
      </c>
      <c r="G112" s="523">
        <f t="shared" si="17"/>
        <v>17795472.901993368</v>
      </c>
      <c r="H112" s="526">
        <f t="shared" si="18"/>
        <v>2493928.517496842</v>
      </c>
      <c r="I112" s="577">
        <f t="shared" si="19"/>
        <v>2493928.517496842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17500927.215946857</v>
      </c>
      <c r="E113" s="522">
        <f>IF(+J96&lt;F112,J96,D113)</f>
        <v>589091.37209302327</v>
      </c>
      <c r="F113" s="523">
        <f t="shared" si="16"/>
        <v>16911835.843853835</v>
      </c>
      <c r="G113" s="523">
        <f t="shared" si="17"/>
        <v>17206381.529900346</v>
      </c>
      <c r="H113" s="526">
        <f t="shared" si="18"/>
        <v>2430871.8550647916</v>
      </c>
      <c r="I113" s="577">
        <f t="shared" si="19"/>
        <v>2430871.8550647916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16911835.843853835</v>
      </c>
      <c r="E114" s="522">
        <f>IF(+J96&lt;F113,J96,D114)</f>
        <v>589091.37209302327</v>
      </c>
      <c r="F114" s="523">
        <f t="shared" si="16"/>
        <v>16322744.471760811</v>
      </c>
      <c r="G114" s="523">
        <f t="shared" si="17"/>
        <v>16617290.157807324</v>
      </c>
      <c r="H114" s="526">
        <f t="shared" si="18"/>
        <v>2367815.1926327413</v>
      </c>
      <c r="I114" s="577">
        <f t="shared" si="19"/>
        <v>2367815.1926327413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16322744.471760811</v>
      </c>
      <c r="E115" s="522">
        <f>IF(+J96&lt;F114,J96,D115)</f>
        <v>589091.37209302327</v>
      </c>
      <c r="F115" s="523">
        <f t="shared" si="16"/>
        <v>15733653.099667788</v>
      </c>
      <c r="G115" s="523">
        <f t="shared" si="17"/>
        <v>16028198.785714298</v>
      </c>
      <c r="H115" s="526">
        <f t="shared" si="18"/>
        <v>2304758.530200691</v>
      </c>
      <c r="I115" s="577">
        <f t="shared" si="19"/>
        <v>2304758.530200691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15733653.099667788</v>
      </c>
      <c r="E116" s="522">
        <f>IF(+J96&lt;F115,J96,D116)</f>
        <v>589091.37209302327</v>
      </c>
      <c r="F116" s="523">
        <f t="shared" si="16"/>
        <v>15144561.727574764</v>
      </c>
      <c r="G116" s="523">
        <f t="shared" si="17"/>
        <v>15439107.413621277</v>
      </c>
      <c r="H116" s="526">
        <f t="shared" si="18"/>
        <v>2241701.8677686406</v>
      </c>
      <c r="I116" s="577">
        <f t="shared" si="19"/>
        <v>2241701.8677686406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15144561.727574764</v>
      </c>
      <c r="E117" s="522">
        <f>IF(+J96&lt;F116,J96,D117)</f>
        <v>589091.37209302327</v>
      </c>
      <c r="F117" s="523">
        <f t="shared" si="16"/>
        <v>14555470.35548174</v>
      </c>
      <c r="G117" s="523">
        <f t="shared" si="17"/>
        <v>14850016.041528251</v>
      </c>
      <c r="H117" s="526">
        <f t="shared" si="18"/>
        <v>2178645.2053365903</v>
      </c>
      <c r="I117" s="577">
        <f t="shared" si="19"/>
        <v>2178645.2053365903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14555470.35548174</v>
      </c>
      <c r="E118" s="522">
        <f>IF(+J96&lt;F117,J96,D118)</f>
        <v>589091.37209302327</v>
      </c>
      <c r="F118" s="523">
        <f t="shared" si="16"/>
        <v>13966378.983388716</v>
      </c>
      <c r="G118" s="523">
        <f t="shared" si="17"/>
        <v>14260924.669435229</v>
      </c>
      <c r="H118" s="526">
        <f t="shared" si="18"/>
        <v>2115588.5429045404</v>
      </c>
      <c r="I118" s="577">
        <f t="shared" si="19"/>
        <v>2115588.5429045404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13966378.983388716</v>
      </c>
      <c r="E119" s="522">
        <f>IF(+J96&lt;F118,J96,D119)</f>
        <v>589091.37209302327</v>
      </c>
      <c r="F119" s="523">
        <f t="shared" si="16"/>
        <v>13377287.611295693</v>
      </c>
      <c r="G119" s="523">
        <f t="shared" si="17"/>
        <v>13671833.297342204</v>
      </c>
      <c r="H119" s="526">
        <f t="shared" si="18"/>
        <v>2052531.8804724899</v>
      </c>
      <c r="I119" s="577">
        <f t="shared" si="19"/>
        <v>2052531.8804724899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13377287.611295693</v>
      </c>
      <c r="E120" s="522">
        <f>IF(+J96&lt;F119,J96,D120)</f>
        <v>589091.37209302327</v>
      </c>
      <c r="F120" s="523">
        <f t="shared" si="16"/>
        <v>12788196.239202669</v>
      </c>
      <c r="G120" s="523">
        <f t="shared" si="17"/>
        <v>13082741.925249182</v>
      </c>
      <c r="H120" s="526">
        <f t="shared" si="18"/>
        <v>1989475.2180404398</v>
      </c>
      <c r="I120" s="577">
        <f t="shared" si="19"/>
        <v>1989475.2180404398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12788196.239202669</v>
      </c>
      <c r="E121" s="522">
        <f>IF(+J96&lt;F120,J96,D121)</f>
        <v>589091.37209302327</v>
      </c>
      <c r="F121" s="523">
        <f t="shared" si="16"/>
        <v>12199104.867109645</v>
      </c>
      <c r="G121" s="523">
        <f t="shared" si="17"/>
        <v>12493650.553156156</v>
      </c>
      <c r="H121" s="526">
        <f t="shared" si="18"/>
        <v>1926418.5556083894</v>
      </c>
      <c r="I121" s="577">
        <f t="shared" si="19"/>
        <v>1926418.5556083894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12199104.867109645</v>
      </c>
      <c r="E122" s="522">
        <f>IF(+J96&lt;F121,J96,D122)</f>
        <v>589091.37209302327</v>
      </c>
      <c r="F122" s="523">
        <f t="shared" si="16"/>
        <v>11610013.495016621</v>
      </c>
      <c r="G122" s="523">
        <f t="shared" si="17"/>
        <v>11904559.181063134</v>
      </c>
      <c r="H122" s="526">
        <f t="shared" si="18"/>
        <v>1863361.8931763393</v>
      </c>
      <c r="I122" s="577">
        <f t="shared" si="19"/>
        <v>1863361.8931763393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11610013.495016621</v>
      </c>
      <c r="E123" s="522">
        <f>IF(+J96&lt;F122,J96,D123)</f>
        <v>589091.37209302327</v>
      </c>
      <c r="F123" s="523">
        <f t="shared" si="16"/>
        <v>11020922.122923598</v>
      </c>
      <c r="G123" s="523">
        <f t="shared" si="17"/>
        <v>11315467.808970109</v>
      </c>
      <c r="H123" s="526">
        <f t="shared" si="18"/>
        <v>1800305.2307442888</v>
      </c>
      <c r="I123" s="577">
        <f t="shared" si="19"/>
        <v>1800305.2307442888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11020922.122923598</v>
      </c>
      <c r="E124" s="522">
        <f>IF(+J96&lt;F123,J96,D124)</f>
        <v>589091.37209302327</v>
      </c>
      <c r="F124" s="523">
        <f t="shared" si="16"/>
        <v>10431830.750830574</v>
      </c>
      <c r="G124" s="523">
        <f t="shared" si="17"/>
        <v>10726376.436877087</v>
      </c>
      <c r="H124" s="526">
        <f t="shared" si="18"/>
        <v>1737248.5683122387</v>
      </c>
      <c r="I124" s="577">
        <f t="shared" si="19"/>
        <v>1737248.5683122387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10431830.750830574</v>
      </c>
      <c r="E125" s="522">
        <f>IF(+J96&lt;F124,J96,D125)</f>
        <v>589091.37209302327</v>
      </c>
      <c r="F125" s="523">
        <f t="shared" si="16"/>
        <v>9842739.3787375502</v>
      </c>
      <c r="G125" s="523">
        <f t="shared" si="17"/>
        <v>10137285.064784061</v>
      </c>
      <c r="H125" s="526">
        <f t="shared" si="18"/>
        <v>1674191.9058801883</v>
      </c>
      <c r="I125" s="577">
        <f t="shared" si="19"/>
        <v>1674191.9058801883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9842739.3787375502</v>
      </c>
      <c r="E126" s="522">
        <f>IF(+J96&lt;F125,J96,D126)</f>
        <v>589091.37209302327</v>
      </c>
      <c r="F126" s="523">
        <f t="shared" si="16"/>
        <v>9253648.0066445265</v>
      </c>
      <c r="G126" s="523">
        <f t="shared" si="17"/>
        <v>9548193.6926910393</v>
      </c>
      <c r="H126" s="526">
        <f t="shared" si="18"/>
        <v>1611135.2434481382</v>
      </c>
      <c r="I126" s="577">
        <f t="shared" si="19"/>
        <v>1611135.2434481382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9253648.0066445265</v>
      </c>
      <c r="E127" s="522">
        <f>IF(+J96&lt;F126,J96,D127)</f>
        <v>589091.37209302327</v>
      </c>
      <c r="F127" s="523">
        <f t="shared" si="16"/>
        <v>8664556.6345515028</v>
      </c>
      <c r="G127" s="523">
        <f t="shared" si="17"/>
        <v>8959102.3205980137</v>
      </c>
      <c r="H127" s="526">
        <f t="shared" si="18"/>
        <v>1548078.5810160877</v>
      </c>
      <c r="I127" s="577">
        <f t="shared" si="19"/>
        <v>1548078.5810160877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8664556.6345515028</v>
      </c>
      <c r="E128" s="522">
        <f>IF(+J96&lt;F127,J96,D128)</f>
        <v>589091.37209302327</v>
      </c>
      <c r="F128" s="523">
        <f t="shared" si="16"/>
        <v>8075465.262458479</v>
      </c>
      <c r="G128" s="523">
        <f t="shared" si="17"/>
        <v>8370010.9485049909</v>
      </c>
      <c r="H128" s="526">
        <f t="shared" si="18"/>
        <v>1485021.9185840376</v>
      </c>
      <c r="I128" s="577">
        <f t="shared" si="19"/>
        <v>1485021.9185840376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8075465.262458479</v>
      </c>
      <c r="E129" s="522">
        <f>IF(+J96&lt;F128,J96,D129)</f>
        <v>589091.37209302327</v>
      </c>
      <c r="F129" s="523">
        <f t="shared" si="16"/>
        <v>7486373.8903654553</v>
      </c>
      <c r="G129" s="523">
        <f t="shared" si="17"/>
        <v>7780919.5764119672</v>
      </c>
      <c r="H129" s="526">
        <f t="shared" si="18"/>
        <v>1421965.2561519872</v>
      </c>
      <c r="I129" s="577">
        <f t="shared" si="19"/>
        <v>1421965.2561519872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7486373.8903654553</v>
      </c>
      <c r="E130" s="522">
        <f>IF(+J96&lt;F129,J96,D130)</f>
        <v>589091.37209302327</v>
      </c>
      <c r="F130" s="523">
        <f t="shared" si="16"/>
        <v>6897282.5182724316</v>
      </c>
      <c r="G130" s="523">
        <f t="shared" si="17"/>
        <v>7191828.2043189434</v>
      </c>
      <c r="H130" s="526">
        <f t="shared" si="18"/>
        <v>1358908.5937199369</v>
      </c>
      <c r="I130" s="577">
        <f t="shared" si="19"/>
        <v>1358908.5937199369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6897282.5182724316</v>
      </c>
      <c r="E131" s="522">
        <f>IF(+J96&lt;F130,J96,D131)</f>
        <v>589091.37209302327</v>
      </c>
      <c r="F131" s="523">
        <f t="shared" ref="F131:F154" si="20">+D131-E131</f>
        <v>6308191.1461794078</v>
      </c>
      <c r="G131" s="523">
        <f t="shared" ref="G131:G154" si="21">+(F131+D131)/2</f>
        <v>6602736.8322259197</v>
      </c>
      <c r="H131" s="526">
        <f t="shared" si="18"/>
        <v>1295851.9312878866</v>
      </c>
      <c r="I131" s="577">
        <f t="shared" si="19"/>
        <v>1295851.9312878866</v>
      </c>
      <c r="J131" s="514">
        <f t="shared" ref="J131:J154" si="22">+I541-H541</f>
        <v>0</v>
      </c>
      <c r="K131" s="514"/>
      <c r="L131" s="525"/>
      <c r="M131" s="514">
        <f t="shared" ref="M131:M154" si="23">IF(L541&lt;&gt;0,+H541-L541,0)</f>
        <v>0</v>
      </c>
      <c r="N131" s="525"/>
      <c r="O131" s="514">
        <f t="shared" ref="O131:O154" si="24">IF(N541&lt;&gt;0,+I541-N541,0)</f>
        <v>0</v>
      </c>
      <c r="P131" s="514">
        <f t="shared" ref="P131:P154" si="25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6308191.1461794078</v>
      </c>
      <c r="E132" s="522">
        <f>IF(+J96&lt;F131,J96,D132)</f>
        <v>589091.37209302327</v>
      </c>
      <c r="F132" s="523">
        <f t="shared" si="20"/>
        <v>5719099.7740863841</v>
      </c>
      <c r="G132" s="523">
        <f t="shared" si="21"/>
        <v>6013645.460132896</v>
      </c>
      <c r="H132" s="526">
        <f t="shared" si="18"/>
        <v>1232795.2688558362</v>
      </c>
      <c r="I132" s="577">
        <f t="shared" si="19"/>
        <v>1232795.2688558362</v>
      </c>
      <c r="J132" s="514">
        <f t="shared" si="22"/>
        <v>0</v>
      </c>
      <c r="K132" s="514"/>
      <c r="L132" s="525"/>
      <c r="M132" s="514">
        <f t="shared" si="23"/>
        <v>0</v>
      </c>
      <c r="N132" s="525"/>
      <c r="O132" s="514">
        <f t="shared" si="24"/>
        <v>0</v>
      </c>
      <c r="P132" s="514">
        <f t="shared" si="25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5719099.7740863841</v>
      </c>
      <c r="E133" s="522">
        <f>IF(+J96&lt;F132,J96,D133)</f>
        <v>589091.37209302327</v>
      </c>
      <c r="F133" s="523">
        <f t="shared" si="20"/>
        <v>5130008.4019933604</v>
      </c>
      <c r="G133" s="523">
        <f t="shared" si="21"/>
        <v>5424554.0880398722</v>
      </c>
      <c r="H133" s="526">
        <f t="shared" si="18"/>
        <v>1169738.6064237861</v>
      </c>
      <c r="I133" s="577">
        <f t="shared" si="19"/>
        <v>1169738.6064237861</v>
      </c>
      <c r="J133" s="514">
        <f t="shared" si="22"/>
        <v>0</v>
      </c>
      <c r="K133" s="514"/>
      <c r="L133" s="525"/>
      <c r="M133" s="514">
        <f t="shared" si="23"/>
        <v>0</v>
      </c>
      <c r="N133" s="525"/>
      <c r="O133" s="514">
        <f t="shared" si="24"/>
        <v>0</v>
      </c>
      <c r="P133" s="514">
        <f t="shared" si="25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5130008.4019933604</v>
      </c>
      <c r="E134" s="522">
        <f>IF(+J96&lt;F133,J96,D134)</f>
        <v>589091.37209302327</v>
      </c>
      <c r="F134" s="523">
        <f t="shared" si="20"/>
        <v>4540917.0299003366</v>
      </c>
      <c r="G134" s="523">
        <f t="shared" si="21"/>
        <v>4835462.7159468485</v>
      </c>
      <c r="H134" s="526">
        <f t="shared" si="18"/>
        <v>1106681.9439917358</v>
      </c>
      <c r="I134" s="577">
        <f t="shared" si="19"/>
        <v>1106681.9439917358</v>
      </c>
      <c r="J134" s="514">
        <f t="shared" si="22"/>
        <v>0</v>
      </c>
      <c r="K134" s="514"/>
      <c r="L134" s="525"/>
      <c r="M134" s="514">
        <f t="shared" si="23"/>
        <v>0</v>
      </c>
      <c r="N134" s="525"/>
      <c r="O134" s="514">
        <f t="shared" si="24"/>
        <v>0</v>
      </c>
      <c r="P134" s="514">
        <f t="shared" si="25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4540917.0299003366</v>
      </c>
      <c r="E135" s="522">
        <f>IF(+J96&lt;F134,J96,D135)</f>
        <v>589091.37209302327</v>
      </c>
      <c r="F135" s="523">
        <f t="shared" si="20"/>
        <v>3951825.6578073134</v>
      </c>
      <c r="G135" s="523">
        <f t="shared" si="21"/>
        <v>4246371.3438538248</v>
      </c>
      <c r="H135" s="526">
        <f t="shared" si="18"/>
        <v>1043625.2815596856</v>
      </c>
      <c r="I135" s="577">
        <f t="shared" si="19"/>
        <v>1043625.2815596856</v>
      </c>
      <c r="J135" s="514">
        <f t="shared" si="22"/>
        <v>0</v>
      </c>
      <c r="K135" s="514"/>
      <c r="L135" s="525"/>
      <c r="M135" s="514">
        <f t="shared" si="23"/>
        <v>0</v>
      </c>
      <c r="N135" s="525"/>
      <c r="O135" s="514">
        <f t="shared" si="24"/>
        <v>0</v>
      </c>
      <c r="P135" s="514">
        <f t="shared" si="25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3951825.6578073134</v>
      </c>
      <c r="E136" s="522">
        <f>IF(+J96&lt;F135,J96,D136)</f>
        <v>589091.37209302327</v>
      </c>
      <c r="F136" s="523">
        <f t="shared" si="20"/>
        <v>3362734.2857142901</v>
      </c>
      <c r="G136" s="523">
        <f t="shared" si="21"/>
        <v>3657279.971760802</v>
      </c>
      <c r="H136" s="526">
        <f t="shared" si="18"/>
        <v>980568.61912763538</v>
      </c>
      <c r="I136" s="577">
        <f t="shared" si="19"/>
        <v>980568.61912763538</v>
      </c>
      <c r="J136" s="514">
        <f t="shared" si="22"/>
        <v>0</v>
      </c>
      <c r="K136" s="514"/>
      <c r="L136" s="525"/>
      <c r="M136" s="514">
        <f t="shared" si="23"/>
        <v>0</v>
      </c>
      <c r="N136" s="525"/>
      <c r="O136" s="514">
        <f t="shared" si="24"/>
        <v>0</v>
      </c>
      <c r="P136" s="514">
        <f t="shared" si="25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3362734.2857142901</v>
      </c>
      <c r="E137" s="522">
        <f>IF(+J96&lt;F136,J96,D137)</f>
        <v>589091.37209302327</v>
      </c>
      <c r="F137" s="523">
        <f t="shared" si="20"/>
        <v>2773642.9136212668</v>
      </c>
      <c r="G137" s="523">
        <f t="shared" si="21"/>
        <v>3068188.5996677782</v>
      </c>
      <c r="H137" s="526">
        <f t="shared" si="18"/>
        <v>917511.95669558505</v>
      </c>
      <c r="I137" s="577">
        <f t="shared" si="19"/>
        <v>917511.95669558505</v>
      </c>
      <c r="J137" s="514">
        <f t="shared" si="22"/>
        <v>0</v>
      </c>
      <c r="K137" s="514"/>
      <c r="L137" s="525"/>
      <c r="M137" s="514">
        <f t="shared" si="23"/>
        <v>0</v>
      </c>
      <c r="N137" s="525"/>
      <c r="O137" s="514">
        <f t="shared" si="24"/>
        <v>0</v>
      </c>
      <c r="P137" s="514">
        <f t="shared" si="25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2773642.9136212668</v>
      </c>
      <c r="E138" s="522">
        <f>IF(+J96&lt;F137,J96,D138)</f>
        <v>589091.37209302327</v>
      </c>
      <c r="F138" s="523">
        <f t="shared" si="20"/>
        <v>2184551.5415282436</v>
      </c>
      <c r="G138" s="523">
        <f t="shared" si="21"/>
        <v>2479097.2275747554</v>
      </c>
      <c r="H138" s="526">
        <f t="shared" si="18"/>
        <v>854455.29426353495</v>
      </c>
      <c r="I138" s="577">
        <f t="shared" si="19"/>
        <v>854455.29426353495</v>
      </c>
      <c r="J138" s="514">
        <f t="shared" si="22"/>
        <v>0</v>
      </c>
      <c r="K138" s="514"/>
      <c r="L138" s="525"/>
      <c r="M138" s="514">
        <f t="shared" si="23"/>
        <v>0</v>
      </c>
      <c r="N138" s="525"/>
      <c r="O138" s="514">
        <f t="shared" si="24"/>
        <v>0</v>
      </c>
      <c r="P138" s="514">
        <f t="shared" si="25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2184551.5415282436</v>
      </c>
      <c r="E139" s="522">
        <f>IF(+J96&lt;F138,J96,D139)</f>
        <v>589091.37209302327</v>
      </c>
      <c r="F139" s="523">
        <f t="shared" si="20"/>
        <v>1595460.1694352203</v>
      </c>
      <c r="G139" s="523">
        <f t="shared" si="21"/>
        <v>1890005.8554817319</v>
      </c>
      <c r="H139" s="526">
        <f t="shared" si="18"/>
        <v>791398.63183148461</v>
      </c>
      <c r="I139" s="577">
        <f t="shared" si="19"/>
        <v>791398.63183148461</v>
      </c>
      <c r="J139" s="514">
        <f t="shared" si="22"/>
        <v>0</v>
      </c>
      <c r="K139" s="514"/>
      <c r="L139" s="525"/>
      <c r="M139" s="514">
        <f t="shared" si="23"/>
        <v>0</v>
      </c>
      <c r="N139" s="525"/>
      <c r="O139" s="514">
        <f t="shared" si="24"/>
        <v>0</v>
      </c>
      <c r="P139" s="514">
        <f t="shared" si="25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1595460.1694352203</v>
      </c>
      <c r="E140" s="522">
        <f>IF(+J96&lt;F139,J96,D140)</f>
        <v>589091.37209302327</v>
      </c>
      <c r="F140" s="523">
        <f t="shared" si="20"/>
        <v>1006368.797342197</v>
      </c>
      <c r="G140" s="523">
        <f t="shared" si="21"/>
        <v>1300914.4833887087</v>
      </c>
      <c r="H140" s="526">
        <f t="shared" si="18"/>
        <v>728341.96939943451</v>
      </c>
      <c r="I140" s="577">
        <f t="shared" si="19"/>
        <v>728341.96939943451</v>
      </c>
      <c r="J140" s="514">
        <f t="shared" si="22"/>
        <v>0</v>
      </c>
      <c r="K140" s="514"/>
      <c r="L140" s="525"/>
      <c r="M140" s="514">
        <f t="shared" si="23"/>
        <v>0</v>
      </c>
      <c r="N140" s="525"/>
      <c r="O140" s="514">
        <f t="shared" si="24"/>
        <v>0</v>
      </c>
      <c r="P140" s="514">
        <f t="shared" si="25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1006368.797342197</v>
      </c>
      <c r="E141" s="522">
        <f>IF(+J96&lt;F140,J96,D141)</f>
        <v>589091.37209302327</v>
      </c>
      <c r="F141" s="523">
        <f t="shared" si="20"/>
        <v>417277.42524917377</v>
      </c>
      <c r="G141" s="523">
        <f t="shared" si="21"/>
        <v>711823.1112956854</v>
      </c>
      <c r="H141" s="526">
        <f t="shared" si="18"/>
        <v>665285.30696738418</v>
      </c>
      <c r="I141" s="577">
        <f t="shared" si="19"/>
        <v>665285.30696738418</v>
      </c>
      <c r="J141" s="514">
        <f t="shared" si="22"/>
        <v>0</v>
      </c>
      <c r="K141" s="514"/>
      <c r="L141" s="525"/>
      <c r="M141" s="514">
        <f t="shared" si="23"/>
        <v>0</v>
      </c>
      <c r="N141" s="525"/>
      <c r="O141" s="514">
        <f t="shared" si="24"/>
        <v>0</v>
      </c>
      <c r="P141" s="514">
        <f t="shared" si="25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417277.42524917377</v>
      </c>
      <c r="E142" s="522">
        <f>IF(+J96&lt;F141,J96,D142)</f>
        <v>417277.42524917377</v>
      </c>
      <c r="F142" s="523">
        <f t="shared" si="20"/>
        <v>0</v>
      </c>
      <c r="G142" s="523">
        <f t="shared" si="21"/>
        <v>208638.71262458689</v>
      </c>
      <c r="H142" s="526">
        <f t="shared" si="18"/>
        <v>439610.2270783417</v>
      </c>
      <c r="I142" s="577">
        <f t="shared" si="19"/>
        <v>439610.2270783417</v>
      </c>
      <c r="J142" s="514">
        <f t="shared" si="22"/>
        <v>0</v>
      </c>
      <c r="K142" s="514"/>
      <c r="L142" s="525"/>
      <c r="M142" s="514">
        <f t="shared" si="23"/>
        <v>0</v>
      </c>
      <c r="N142" s="525"/>
      <c r="O142" s="514">
        <f t="shared" si="24"/>
        <v>0</v>
      </c>
      <c r="P142" s="514">
        <f t="shared" si="25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0"/>
        <v>0</v>
      </c>
      <c r="G143" s="523">
        <f t="shared" si="21"/>
        <v>0</v>
      </c>
      <c r="H143" s="526">
        <f t="shared" si="18"/>
        <v>0</v>
      </c>
      <c r="I143" s="577">
        <f t="shared" si="19"/>
        <v>0</v>
      </c>
      <c r="J143" s="514">
        <f t="shared" si="22"/>
        <v>0</v>
      </c>
      <c r="K143" s="514"/>
      <c r="L143" s="525"/>
      <c r="M143" s="514">
        <f t="shared" si="23"/>
        <v>0</v>
      </c>
      <c r="N143" s="525"/>
      <c r="O143" s="514">
        <f t="shared" si="24"/>
        <v>0</v>
      </c>
      <c r="P143" s="514">
        <f t="shared" si="25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0"/>
        <v>0</v>
      </c>
      <c r="G144" s="523">
        <f t="shared" si="21"/>
        <v>0</v>
      </c>
      <c r="H144" s="526">
        <f t="shared" si="18"/>
        <v>0</v>
      </c>
      <c r="I144" s="577">
        <f t="shared" si="19"/>
        <v>0</v>
      </c>
      <c r="J144" s="514">
        <f t="shared" si="22"/>
        <v>0</v>
      </c>
      <c r="K144" s="514"/>
      <c r="L144" s="525"/>
      <c r="M144" s="514">
        <f t="shared" si="23"/>
        <v>0</v>
      </c>
      <c r="N144" s="525"/>
      <c r="O144" s="514">
        <f t="shared" si="24"/>
        <v>0</v>
      </c>
      <c r="P144" s="514">
        <f t="shared" si="25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0"/>
        <v>0</v>
      </c>
      <c r="G145" s="523">
        <f t="shared" si="21"/>
        <v>0</v>
      </c>
      <c r="H145" s="526">
        <f t="shared" si="18"/>
        <v>0</v>
      </c>
      <c r="I145" s="577">
        <f t="shared" si="19"/>
        <v>0</v>
      </c>
      <c r="J145" s="514">
        <f t="shared" si="22"/>
        <v>0</v>
      </c>
      <c r="K145" s="514"/>
      <c r="L145" s="525"/>
      <c r="M145" s="514">
        <f t="shared" si="23"/>
        <v>0</v>
      </c>
      <c r="N145" s="525"/>
      <c r="O145" s="514">
        <f t="shared" si="24"/>
        <v>0</v>
      </c>
      <c r="P145" s="514">
        <f t="shared" si="25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0"/>
        <v>0</v>
      </c>
      <c r="G146" s="523">
        <f t="shared" si="21"/>
        <v>0</v>
      </c>
      <c r="H146" s="526">
        <f t="shared" si="18"/>
        <v>0</v>
      </c>
      <c r="I146" s="577">
        <f t="shared" si="19"/>
        <v>0</v>
      </c>
      <c r="J146" s="514">
        <f t="shared" si="22"/>
        <v>0</v>
      </c>
      <c r="K146" s="514"/>
      <c r="L146" s="525"/>
      <c r="M146" s="514">
        <f t="shared" si="23"/>
        <v>0</v>
      </c>
      <c r="N146" s="525"/>
      <c r="O146" s="514">
        <f t="shared" si="24"/>
        <v>0</v>
      </c>
      <c r="P146" s="514">
        <f t="shared" si="25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0"/>
        <v>0</v>
      </c>
      <c r="G147" s="523">
        <f t="shared" si="21"/>
        <v>0</v>
      </c>
      <c r="H147" s="526">
        <f t="shared" si="18"/>
        <v>0</v>
      </c>
      <c r="I147" s="577">
        <f t="shared" si="19"/>
        <v>0</v>
      </c>
      <c r="J147" s="514">
        <f t="shared" si="22"/>
        <v>0</v>
      </c>
      <c r="K147" s="514"/>
      <c r="L147" s="525"/>
      <c r="M147" s="514">
        <f t="shared" si="23"/>
        <v>0</v>
      </c>
      <c r="N147" s="525"/>
      <c r="O147" s="514">
        <f t="shared" si="24"/>
        <v>0</v>
      </c>
      <c r="P147" s="514">
        <f t="shared" si="25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0"/>
        <v>0</v>
      </c>
      <c r="G148" s="523">
        <f t="shared" si="21"/>
        <v>0</v>
      </c>
      <c r="H148" s="526">
        <f t="shared" si="18"/>
        <v>0</v>
      </c>
      <c r="I148" s="577">
        <f t="shared" si="19"/>
        <v>0</v>
      </c>
      <c r="J148" s="514">
        <f t="shared" si="22"/>
        <v>0</v>
      </c>
      <c r="K148" s="514"/>
      <c r="L148" s="525"/>
      <c r="M148" s="514">
        <f t="shared" si="23"/>
        <v>0</v>
      </c>
      <c r="N148" s="525"/>
      <c r="O148" s="514">
        <f t="shared" si="24"/>
        <v>0</v>
      </c>
      <c r="P148" s="514">
        <f t="shared" si="25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0"/>
        <v>0</v>
      </c>
      <c r="G149" s="523">
        <f t="shared" si="21"/>
        <v>0</v>
      </c>
      <c r="H149" s="526">
        <f t="shared" si="18"/>
        <v>0</v>
      </c>
      <c r="I149" s="577">
        <f t="shared" si="19"/>
        <v>0</v>
      </c>
      <c r="J149" s="514">
        <f t="shared" si="22"/>
        <v>0</v>
      </c>
      <c r="K149" s="514"/>
      <c r="L149" s="525"/>
      <c r="M149" s="514">
        <f t="shared" si="23"/>
        <v>0</v>
      </c>
      <c r="N149" s="525"/>
      <c r="O149" s="514">
        <f t="shared" si="24"/>
        <v>0</v>
      </c>
      <c r="P149" s="514">
        <f t="shared" si="25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0"/>
        <v>0</v>
      </c>
      <c r="G150" s="523">
        <f t="shared" si="21"/>
        <v>0</v>
      </c>
      <c r="H150" s="526">
        <f t="shared" si="18"/>
        <v>0</v>
      </c>
      <c r="I150" s="577">
        <f t="shared" si="19"/>
        <v>0</v>
      </c>
      <c r="J150" s="514">
        <f t="shared" si="22"/>
        <v>0</v>
      </c>
      <c r="K150" s="514"/>
      <c r="L150" s="525"/>
      <c r="M150" s="514">
        <f t="shared" si="23"/>
        <v>0</v>
      </c>
      <c r="N150" s="525"/>
      <c r="O150" s="514">
        <f t="shared" si="24"/>
        <v>0</v>
      </c>
      <c r="P150" s="514">
        <f t="shared" si="25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0"/>
        <v>0</v>
      </c>
      <c r="G151" s="523">
        <f t="shared" si="21"/>
        <v>0</v>
      </c>
      <c r="H151" s="526">
        <f t="shared" si="18"/>
        <v>0</v>
      </c>
      <c r="I151" s="577">
        <f t="shared" si="19"/>
        <v>0</v>
      </c>
      <c r="J151" s="514">
        <f t="shared" si="22"/>
        <v>0</v>
      </c>
      <c r="K151" s="514"/>
      <c r="L151" s="525"/>
      <c r="M151" s="514">
        <f t="shared" si="23"/>
        <v>0</v>
      </c>
      <c r="N151" s="525"/>
      <c r="O151" s="514">
        <f t="shared" si="24"/>
        <v>0</v>
      </c>
      <c r="P151" s="514">
        <f t="shared" si="25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0"/>
        <v>0</v>
      </c>
      <c r="G152" s="523">
        <f t="shared" si="21"/>
        <v>0</v>
      </c>
      <c r="H152" s="526">
        <f t="shared" si="18"/>
        <v>0</v>
      </c>
      <c r="I152" s="577">
        <f t="shared" si="19"/>
        <v>0</v>
      </c>
      <c r="J152" s="514">
        <f t="shared" si="22"/>
        <v>0</v>
      </c>
      <c r="K152" s="514"/>
      <c r="L152" s="525"/>
      <c r="M152" s="514">
        <f t="shared" si="23"/>
        <v>0</v>
      </c>
      <c r="N152" s="525"/>
      <c r="O152" s="514">
        <f t="shared" si="24"/>
        <v>0</v>
      </c>
      <c r="P152" s="514">
        <f t="shared" si="25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0"/>
        <v>0</v>
      </c>
      <c r="G153" s="523">
        <f t="shared" si="21"/>
        <v>0</v>
      </c>
      <c r="H153" s="526">
        <f t="shared" si="18"/>
        <v>0</v>
      </c>
      <c r="I153" s="577">
        <f t="shared" si="19"/>
        <v>0</v>
      </c>
      <c r="J153" s="514">
        <f t="shared" si="22"/>
        <v>0</v>
      </c>
      <c r="K153" s="514"/>
      <c r="L153" s="525"/>
      <c r="M153" s="514">
        <f t="shared" si="23"/>
        <v>0</v>
      </c>
      <c r="N153" s="525"/>
      <c r="O153" s="514">
        <f t="shared" si="24"/>
        <v>0</v>
      </c>
      <c r="P153" s="514">
        <f t="shared" si="25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0"/>
        <v>0</v>
      </c>
      <c r="G154" s="528">
        <f t="shared" si="21"/>
        <v>0</v>
      </c>
      <c r="H154" s="530">
        <f t="shared" si="18"/>
        <v>0</v>
      </c>
      <c r="I154" s="579">
        <f t="shared" si="19"/>
        <v>0</v>
      </c>
      <c r="J154" s="533">
        <f t="shared" si="22"/>
        <v>0</v>
      </c>
      <c r="K154" s="514"/>
      <c r="L154" s="532"/>
      <c r="M154" s="533">
        <f t="shared" si="23"/>
        <v>0</v>
      </c>
      <c r="N154" s="532"/>
      <c r="O154" s="533">
        <f t="shared" si="24"/>
        <v>0</v>
      </c>
      <c r="P154" s="533">
        <f t="shared" si="25"/>
        <v>0</v>
      </c>
    </row>
    <row r="155" spans="2:16" ht="12.5">
      <c r="C155" s="374" t="s">
        <v>78</v>
      </c>
      <c r="D155" s="375"/>
      <c r="E155" s="375">
        <f>SUM(E99:E154)</f>
        <v>25330928.999999996</v>
      </c>
      <c r="F155" s="375"/>
      <c r="G155" s="375"/>
      <c r="H155" s="375">
        <f>SUM(H99:H154)</f>
        <v>84732874.116267189</v>
      </c>
      <c r="I155" s="375">
        <f>SUM(I99:I154)</f>
        <v>84732874.116267189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view="pageBreakPreview" zoomScale="80" zoomScaleNormal="100" zoomScaleSheetLayoutView="80" workbookViewId="0">
      <selection activeCell="A12" sqref="A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2037292.8099232661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2037292.8099232661</v>
      </c>
      <c r="O6" s="269"/>
      <c r="P6" s="269"/>
    </row>
    <row r="7" spans="1:16" ht="13.5" thickBot="1">
      <c r="C7" s="467" t="s">
        <v>48</v>
      </c>
      <c r="D7" s="624" t="s">
        <v>362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406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407919.14285714284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v>2016</v>
      </c>
      <c r="D17" s="631">
        <v>9636181</v>
      </c>
      <c r="E17" s="631">
        <v>0.12709409892825937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>+G17</f>
        <v>1253474.1837577762</v>
      </c>
      <c r="L17" s="513">
        <f t="shared" ref="L17:L72" si="1">IF(K17&lt;&gt;0,+G17-K17,0)</f>
        <v>0</v>
      </c>
      <c r="M17" s="512">
        <f>+H17</f>
        <v>1253474.1837577762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>+G18</f>
        <v>2342749.0071242256</v>
      </c>
      <c r="L18" s="519">
        <f>IF(K18&lt;&gt;0,+G18-K18,0)</f>
        <v>0</v>
      </c>
      <c r="M18" s="518">
        <f>+H18</f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2127303.4028455764</v>
      </c>
      <c r="H19" s="657">
        <v>2127303.4028455764</v>
      </c>
      <c r="I19" s="511">
        <f t="shared" si="0"/>
        <v>0</v>
      </c>
      <c r="J19" s="511"/>
      <c r="K19" s="518">
        <f>+G19</f>
        <v>2127303.4028455764</v>
      </c>
      <c r="L19" s="519">
        <f>IF(K19&lt;&gt;0,+G19-K19,0)</f>
        <v>0</v>
      </c>
      <c r="M19" s="518">
        <f>+H19</f>
        <v>2127303.4028455764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51">
        <v>15312339.051616563</v>
      </c>
      <c r="E20" s="656">
        <v>373916.5581395349</v>
      </c>
      <c r="F20" s="651">
        <v>14938422.493477028</v>
      </c>
      <c r="G20" s="650">
        <v>1879734.0121499456</v>
      </c>
      <c r="H20" s="657">
        <v>1879734.0121499456</v>
      </c>
      <c r="I20" s="511">
        <f t="shared" si="0"/>
        <v>0</v>
      </c>
      <c r="J20" s="511"/>
      <c r="K20" s="518">
        <f>+G20</f>
        <v>1879734.0121499456</v>
      </c>
      <c r="L20" s="519">
        <f>IF(K20&lt;&gt;0,+G20-K20,0)</f>
        <v>0</v>
      </c>
      <c r="M20" s="518">
        <f>+H20</f>
        <v>1879734.0121499456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2421536.8857024838</v>
      </c>
      <c r="H21" s="657">
        <v>2421536.8857024838</v>
      </c>
      <c r="I21" s="511">
        <f t="shared" si="0"/>
        <v>0</v>
      </c>
      <c r="J21" s="511"/>
      <c r="K21" s="518">
        <f>+G21</f>
        <v>2421536.8857024838</v>
      </c>
      <c r="L21" s="519">
        <f>IF(K21&lt;&gt;0,+G21-K21,0)</f>
        <v>0</v>
      </c>
      <c r="M21" s="518">
        <f>+H21</f>
        <v>2421536.8857024838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15574750.195651222</v>
      </c>
      <c r="E22" s="522">
        <f>IF(+I14&lt;F21,I14,D22)</f>
        <v>407919.14285714284</v>
      </c>
      <c r="F22" s="523">
        <f t="shared" ref="F22:F72" si="5">+D22-E22</f>
        <v>15166831.052794078</v>
      </c>
      <c r="G22" s="524">
        <f t="shared" ref="G22:G49" si="6">+I$12*((D22+F22)/2)+E22</f>
        <v>2037292.8099232661</v>
      </c>
      <c r="H22" s="491">
        <f t="shared" ref="H22:H49" si="7">+I$13*((D22+F22)/2)+E22</f>
        <v>2037292.8099232661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15166831.052794078</v>
      </c>
      <c r="E23" s="522">
        <f>IF(+I14&lt;F22,I14,D23)</f>
        <v>407919.14285714284</v>
      </c>
      <c r="F23" s="523">
        <f t="shared" si="5"/>
        <v>14758911.909936935</v>
      </c>
      <c r="G23" s="524">
        <f t="shared" si="6"/>
        <v>1994051.5267705182</v>
      </c>
      <c r="H23" s="491">
        <f t="shared" si="7"/>
        <v>1994051.5267705182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14758911.909936935</v>
      </c>
      <c r="E24" s="522">
        <f>IF(+I14&lt;F23,I14,D24)</f>
        <v>407919.14285714284</v>
      </c>
      <c r="F24" s="523">
        <f t="shared" si="5"/>
        <v>14350992.767079791</v>
      </c>
      <c r="G24" s="524">
        <f t="shared" si="6"/>
        <v>1950810.2436177703</v>
      </c>
      <c r="H24" s="491">
        <f t="shared" si="7"/>
        <v>1950810.2436177703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14350992.767079791</v>
      </c>
      <c r="E25" s="522">
        <f>IF(+I14&lt;F24,I14,D25)</f>
        <v>407919.14285714284</v>
      </c>
      <c r="F25" s="523">
        <f t="shared" si="5"/>
        <v>13943073.624222647</v>
      </c>
      <c r="G25" s="524">
        <f t="shared" si="6"/>
        <v>1907568.9604650224</v>
      </c>
      <c r="H25" s="491">
        <f t="shared" si="7"/>
        <v>1907568.9604650224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13943073.624222647</v>
      </c>
      <c r="E26" s="522">
        <f>IF(+I14&lt;F25,I14,D26)</f>
        <v>407919.14285714284</v>
      </c>
      <c r="F26" s="523">
        <f t="shared" si="5"/>
        <v>13535154.481365504</v>
      </c>
      <c r="G26" s="524">
        <f t="shared" si="6"/>
        <v>1864327.6773122745</v>
      </c>
      <c r="H26" s="491">
        <f t="shared" si="7"/>
        <v>1864327.6773122745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13535154.481365504</v>
      </c>
      <c r="E27" s="522">
        <f>IF(+I14&lt;F26,I14,D27)</f>
        <v>407919.14285714284</v>
      </c>
      <c r="F27" s="523">
        <f t="shared" si="5"/>
        <v>13127235.33850836</v>
      </c>
      <c r="G27" s="524">
        <f t="shared" si="6"/>
        <v>1821086.3941595266</v>
      </c>
      <c r="H27" s="491">
        <f t="shared" si="7"/>
        <v>1821086.3941595266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13127235.33850836</v>
      </c>
      <c r="E28" s="522">
        <f>IF(+I14&lt;F27,I14,D28)</f>
        <v>407919.14285714284</v>
      </c>
      <c r="F28" s="523">
        <f t="shared" si="5"/>
        <v>12719316.195651216</v>
      </c>
      <c r="G28" s="524">
        <f t="shared" si="6"/>
        <v>1777845.1110067791</v>
      </c>
      <c r="H28" s="491">
        <f t="shared" si="7"/>
        <v>1777845.1110067791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12719316.195651216</v>
      </c>
      <c r="E29" s="522">
        <f>IF(+I14&lt;F28,I14,D29)</f>
        <v>407919.14285714284</v>
      </c>
      <c r="F29" s="523">
        <f t="shared" si="5"/>
        <v>12311397.052794073</v>
      </c>
      <c r="G29" s="524">
        <f t="shared" si="6"/>
        <v>1734603.8278540308</v>
      </c>
      <c r="H29" s="491">
        <f t="shared" si="7"/>
        <v>1734603.8278540308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12311397.052794073</v>
      </c>
      <c r="E30" s="522">
        <f>IF(+I14&lt;F29,I14,D30)</f>
        <v>407919.14285714284</v>
      </c>
      <c r="F30" s="523">
        <f t="shared" si="5"/>
        <v>11903477.909936929</v>
      </c>
      <c r="G30" s="524">
        <f t="shared" si="6"/>
        <v>1691362.5447012833</v>
      </c>
      <c r="H30" s="491">
        <f t="shared" si="7"/>
        <v>1691362.5447012833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11903477.909936929</v>
      </c>
      <c r="E31" s="522">
        <f>IF(+I14&lt;F30,I14,D31)</f>
        <v>407919.14285714284</v>
      </c>
      <c r="F31" s="523">
        <f t="shared" si="5"/>
        <v>11495558.767079785</v>
      </c>
      <c r="G31" s="524">
        <f t="shared" si="6"/>
        <v>1648121.261548535</v>
      </c>
      <c r="H31" s="491">
        <f t="shared" si="7"/>
        <v>1648121.261548535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11495558.767079785</v>
      </c>
      <c r="E32" s="522">
        <f>IF(+I14&lt;F31,I14,D32)</f>
        <v>407919.14285714284</v>
      </c>
      <c r="F32" s="523">
        <f t="shared" si="5"/>
        <v>11087639.624222642</v>
      </c>
      <c r="G32" s="524">
        <f t="shared" si="6"/>
        <v>1604879.9783957875</v>
      </c>
      <c r="H32" s="491">
        <f t="shared" si="7"/>
        <v>1604879.9783957875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11087639.624222642</v>
      </c>
      <c r="E33" s="522">
        <f>IF(+I14&lt;F32,I14,D33)</f>
        <v>407919.14285714284</v>
      </c>
      <c r="F33" s="523">
        <f t="shared" si="5"/>
        <v>10679720.481365498</v>
      </c>
      <c r="G33" s="524">
        <f t="shared" si="6"/>
        <v>1561638.6952430392</v>
      </c>
      <c r="H33" s="491">
        <f t="shared" si="7"/>
        <v>1561638.6952430392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10679720.481365498</v>
      </c>
      <c r="E34" s="522">
        <f>IF(+I14&lt;F33,I14,D34)</f>
        <v>407919.14285714284</v>
      </c>
      <c r="F34" s="523">
        <f t="shared" si="5"/>
        <v>10271801.338508354</v>
      </c>
      <c r="G34" s="524">
        <f t="shared" si="6"/>
        <v>1518397.4120902917</v>
      </c>
      <c r="H34" s="491">
        <f t="shared" si="7"/>
        <v>1518397.4120902917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10271801.338508354</v>
      </c>
      <c r="E35" s="522">
        <f>IF(+I14&lt;F34,I14,D35)</f>
        <v>407919.14285714284</v>
      </c>
      <c r="F35" s="523">
        <f t="shared" si="5"/>
        <v>9863882.1956512108</v>
      </c>
      <c r="G35" s="524">
        <f t="shared" si="6"/>
        <v>1475156.1289375434</v>
      </c>
      <c r="H35" s="491">
        <f t="shared" si="7"/>
        <v>1475156.1289375434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9863882.1956512108</v>
      </c>
      <c r="E36" s="522">
        <f>IF(+I14&lt;F35,I14,D36)</f>
        <v>407919.14285714284</v>
      </c>
      <c r="F36" s="523">
        <f t="shared" si="5"/>
        <v>9455963.0527940672</v>
      </c>
      <c r="G36" s="524">
        <f t="shared" si="6"/>
        <v>1431914.8457847959</v>
      </c>
      <c r="H36" s="491">
        <f t="shared" si="7"/>
        <v>1431914.8457847959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9455963.0527940672</v>
      </c>
      <c r="E37" s="522">
        <f>IF(+I14&lt;F36,I14,D37)</f>
        <v>407919.14285714284</v>
      </c>
      <c r="F37" s="523">
        <f t="shared" si="5"/>
        <v>9048043.9099369235</v>
      </c>
      <c r="G37" s="524">
        <f t="shared" si="6"/>
        <v>1388673.5626320478</v>
      </c>
      <c r="H37" s="491">
        <f t="shared" si="7"/>
        <v>1388673.5626320478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9048043.9099369235</v>
      </c>
      <c r="E38" s="522">
        <f>IF(+I14&lt;F37,I14,D38)</f>
        <v>407919.14285714284</v>
      </c>
      <c r="F38" s="523">
        <f t="shared" si="5"/>
        <v>8640124.7670797799</v>
      </c>
      <c r="G38" s="524">
        <f t="shared" si="6"/>
        <v>1345432.2794793001</v>
      </c>
      <c r="H38" s="491">
        <f t="shared" si="7"/>
        <v>1345432.2794793001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8640124.7670797799</v>
      </c>
      <c r="E39" s="522">
        <f>IF(+I14&lt;F38,I14,D39)</f>
        <v>407919.14285714284</v>
      </c>
      <c r="F39" s="523">
        <f t="shared" si="5"/>
        <v>8232205.6242226372</v>
      </c>
      <c r="G39" s="524">
        <f t="shared" si="6"/>
        <v>1302190.9963265522</v>
      </c>
      <c r="H39" s="491">
        <f t="shared" si="7"/>
        <v>1302190.9963265522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8232205.6242226372</v>
      </c>
      <c r="E40" s="522">
        <f>IF(+I14&lt;F39,I14,D40)</f>
        <v>407919.14285714284</v>
      </c>
      <c r="F40" s="523">
        <f t="shared" si="5"/>
        <v>7824286.4813654944</v>
      </c>
      <c r="G40" s="524">
        <f t="shared" si="6"/>
        <v>1258949.7131738043</v>
      </c>
      <c r="H40" s="491">
        <f t="shared" si="7"/>
        <v>1258949.7131738043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7824286.4813654944</v>
      </c>
      <c r="E41" s="522">
        <f>IF(+I14&lt;F40,I14,D41)</f>
        <v>407919.14285714284</v>
      </c>
      <c r="F41" s="523">
        <f t="shared" si="5"/>
        <v>7416367.3385083517</v>
      </c>
      <c r="G41" s="524">
        <f t="shared" si="6"/>
        <v>1215708.4300210567</v>
      </c>
      <c r="H41" s="491">
        <f t="shared" si="7"/>
        <v>1215708.4300210567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7416367.3385083517</v>
      </c>
      <c r="E42" s="522">
        <f>IF(+I14&lt;F41,I14,D42)</f>
        <v>407919.14285714284</v>
      </c>
      <c r="F42" s="523">
        <f t="shared" si="5"/>
        <v>7008448.195651209</v>
      </c>
      <c r="G42" s="524">
        <f t="shared" si="6"/>
        <v>1172467.1468683088</v>
      </c>
      <c r="H42" s="491">
        <f t="shared" si="7"/>
        <v>1172467.1468683088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7008448.195651209</v>
      </c>
      <c r="E43" s="522">
        <f>IF(+I14&lt;F42,I14,D43)</f>
        <v>407919.14285714284</v>
      </c>
      <c r="F43" s="523">
        <f t="shared" si="5"/>
        <v>6600529.0527940663</v>
      </c>
      <c r="G43" s="524">
        <f t="shared" si="6"/>
        <v>1129225.8637155611</v>
      </c>
      <c r="H43" s="491">
        <f t="shared" si="7"/>
        <v>1129225.8637155611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6600529.0527940663</v>
      </c>
      <c r="E44" s="522">
        <f>IF(+I14&lt;F43,I14,D44)</f>
        <v>407919.14285714284</v>
      </c>
      <c r="F44" s="523">
        <f t="shared" si="5"/>
        <v>6192609.9099369235</v>
      </c>
      <c r="G44" s="524">
        <f t="shared" si="6"/>
        <v>1085984.5805628132</v>
      </c>
      <c r="H44" s="491">
        <f t="shared" si="7"/>
        <v>1085984.5805628132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6192609.9099369235</v>
      </c>
      <c r="E45" s="522">
        <f>IF(+I14&lt;F44,I14,D45)</f>
        <v>407919.14285714284</v>
      </c>
      <c r="F45" s="523">
        <f t="shared" si="5"/>
        <v>5784690.7670797808</v>
      </c>
      <c r="G45" s="524">
        <f t="shared" si="6"/>
        <v>1042743.2974100655</v>
      </c>
      <c r="H45" s="491">
        <f t="shared" si="7"/>
        <v>1042743.2974100655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5784690.7670797808</v>
      </c>
      <c r="E46" s="522">
        <f>IF(+I14&lt;F45,I14,D46)</f>
        <v>407919.14285714284</v>
      </c>
      <c r="F46" s="523">
        <f t="shared" si="5"/>
        <v>5376771.6242226381</v>
      </c>
      <c r="G46" s="524">
        <f t="shared" si="6"/>
        <v>999502.01425731764</v>
      </c>
      <c r="H46" s="491">
        <f t="shared" si="7"/>
        <v>999502.01425731764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5376771.6242226381</v>
      </c>
      <c r="E47" s="522">
        <f>IF(+I14&lt;F46,I14,D47)</f>
        <v>407919.14285714284</v>
      </c>
      <c r="F47" s="523">
        <f t="shared" si="5"/>
        <v>4968852.4813654954</v>
      </c>
      <c r="G47" s="524">
        <f t="shared" si="6"/>
        <v>956260.73110456998</v>
      </c>
      <c r="H47" s="491">
        <f t="shared" si="7"/>
        <v>956260.73110456998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4968852.4813654954</v>
      </c>
      <c r="E48" s="522">
        <f>IF(+I14&lt;F47,I14,D48)</f>
        <v>407919.14285714284</v>
      </c>
      <c r="F48" s="523">
        <f t="shared" si="5"/>
        <v>4560933.3385083526</v>
      </c>
      <c r="G48" s="524">
        <f t="shared" si="6"/>
        <v>913019.44795182208</v>
      </c>
      <c r="H48" s="491">
        <f t="shared" si="7"/>
        <v>913019.44795182208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4560933.3385083526</v>
      </c>
      <c r="E49" s="522">
        <f>IF(+I14&lt;F48,I14,D49)</f>
        <v>407919.14285714284</v>
      </c>
      <c r="F49" s="523">
        <f t="shared" si="5"/>
        <v>4153014.1956512099</v>
      </c>
      <c r="G49" s="524">
        <f t="shared" si="6"/>
        <v>869778.16479907441</v>
      </c>
      <c r="H49" s="491">
        <f t="shared" si="7"/>
        <v>869778.16479907441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4153014.1956512099</v>
      </c>
      <c r="E50" s="522">
        <f>IF(+I14&lt;F49,I14,D50)</f>
        <v>407919.14285714284</v>
      </c>
      <c r="F50" s="523">
        <f t="shared" si="5"/>
        <v>3745095.0527940672</v>
      </c>
      <c r="G50" s="524">
        <f t="shared" ref="G50:G72" si="8">+I$12*((D50+F50)/2)+E50</f>
        <v>826536.88164632651</v>
      </c>
      <c r="H50" s="491">
        <f t="shared" ref="H50:H72" si="9">+I$13*((D50+F50)/2)+E50</f>
        <v>826536.88164632651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3745095.0527940672</v>
      </c>
      <c r="E51" s="522">
        <f>IF(+I14&lt;F50,I14,D51)</f>
        <v>407919.14285714284</v>
      </c>
      <c r="F51" s="523">
        <f t="shared" si="5"/>
        <v>3337175.9099369245</v>
      </c>
      <c r="G51" s="524">
        <f t="shared" si="8"/>
        <v>783295.59849357884</v>
      </c>
      <c r="H51" s="491">
        <f t="shared" si="9"/>
        <v>783295.59849357884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3337175.9099369245</v>
      </c>
      <c r="E52" s="522">
        <f>IF(+I14&lt;F51,I14,D52)</f>
        <v>407919.14285714284</v>
      </c>
      <c r="F52" s="523">
        <f t="shared" si="5"/>
        <v>2929256.7670797817</v>
      </c>
      <c r="G52" s="524">
        <f t="shared" si="8"/>
        <v>740054.31534083094</v>
      </c>
      <c r="H52" s="491">
        <f t="shared" si="9"/>
        <v>740054.31534083094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2929256.7670797817</v>
      </c>
      <c r="E53" s="522">
        <f>IF(+I14&lt;F52,I14,D53)</f>
        <v>407919.14285714284</v>
      </c>
      <c r="F53" s="523">
        <f t="shared" si="5"/>
        <v>2521337.624222639</v>
      </c>
      <c r="G53" s="524">
        <f t="shared" si="8"/>
        <v>696813.03218808328</v>
      </c>
      <c r="H53" s="491">
        <f t="shared" si="9"/>
        <v>696813.03218808328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2521337.624222639</v>
      </c>
      <c r="E54" s="522">
        <f>IF(+I14&lt;F53,I14,D54)</f>
        <v>407919.14285714284</v>
      </c>
      <c r="F54" s="523">
        <f t="shared" si="5"/>
        <v>2113418.4813654963</v>
      </c>
      <c r="G54" s="524">
        <f t="shared" si="8"/>
        <v>653571.7490353355</v>
      </c>
      <c r="H54" s="491">
        <f t="shared" si="9"/>
        <v>653571.7490353355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2113418.4813654963</v>
      </c>
      <c r="E55" s="522">
        <f>IF(+I14&lt;F54,I14,D55)</f>
        <v>407919.14285714284</v>
      </c>
      <c r="F55" s="523">
        <f t="shared" si="5"/>
        <v>1705499.3385083536</v>
      </c>
      <c r="G55" s="524">
        <f t="shared" si="8"/>
        <v>610330.46588258771</v>
      </c>
      <c r="H55" s="491">
        <f t="shared" si="9"/>
        <v>610330.46588258771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1705499.3385083536</v>
      </c>
      <c r="E56" s="522">
        <f>IF(+I14&lt;F55,I14,D56)</f>
        <v>407919.14285714284</v>
      </c>
      <c r="F56" s="523">
        <f t="shared" si="5"/>
        <v>1297580.1956512108</v>
      </c>
      <c r="G56" s="524">
        <f t="shared" si="8"/>
        <v>567089.18272983993</v>
      </c>
      <c r="H56" s="491">
        <f t="shared" si="9"/>
        <v>567089.18272983993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1297580.1956512108</v>
      </c>
      <c r="E57" s="522">
        <f>IF(+I14&lt;F56,I14,D57)</f>
        <v>407919.14285714284</v>
      </c>
      <c r="F57" s="523">
        <f t="shared" si="5"/>
        <v>889661.052794068</v>
      </c>
      <c r="G57" s="524">
        <f t="shared" si="8"/>
        <v>523847.89957709215</v>
      </c>
      <c r="H57" s="491">
        <f t="shared" si="9"/>
        <v>523847.89957709215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889661.052794068</v>
      </c>
      <c r="E58" s="522">
        <f>IF(+I14&lt;F57,I14,D58)</f>
        <v>407919.14285714284</v>
      </c>
      <c r="F58" s="523">
        <f t="shared" si="5"/>
        <v>481741.90993692516</v>
      </c>
      <c r="G58" s="524">
        <f t="shared" si="8"/>
        <v>480606.61642434431</v>
      </c>
      <c r="H58" s="491">
        <f t="shared" si="9"/>
        <v>480606.61642434431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481741.90993692516</v>
      </c>
      <c r="E59" s="522">
        <f>IF(+I14&lt;F58,I14,D59)</f>
        <v>407919.14285714284</v>
      </c>
      <c r="F59" s="523">
        <f t="shared" si="5"/>
        <v>73822.767079782323</v>
      </c>
      <c r="G59" s="524">
        <f t="shared" si="8"/>
        <v>437365.33327159652</v>
      </c>
      <c r="H59" s="491">
        <f t="shared" si="9"/>
        <v>437365.33327159652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73822.767079782323</v>
      </c>
      <c r="E60" s="522">
        <f>IF(+I14&lt;F59,I14,D60)</f>
        <v>73822.767079782323</v>
      </c>
      <c r="F60" s="523">
        <f t="shared" si="5"/>
        <v>0</v>
      </c>
      <c r="G60" s="524">
        <f t="shared" si="8"/>
        <v>77735.541498822218</v>
      </c>
      <c r="H60" s="491">
        <f t="shared" si="9"/>
        <v>77735.541498822218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17132604.000000004</v>
      </c>
      <c r="F73" s="375"/>
      <c r="G73" s="375">
        <f>SUM(G17:G72)</f>
        <v>57121037.753781185</v>
      </c>
      <c r="H73" s="375">
        <f>SUM(H17:H72)</f>
        <v>57121037.753781185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1879734.0121499456</v>
      </c>
      <c r="N87" s="546">
        <f>IF(J92&lt;D11,0,VLOOKUP(J92,C17:O72,11))</f>
        <v>1879734.0121499456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2134564.6762010739</v>
      </c>
      <c r="N88" s="550">
        <f>IF(J92&lt;D11,0,VLOOKUP(J92,C99:P154,7))</f>
        <v>2134564.6762010739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254830.66405112832</v>
      </c>
      <c r="N89" s="555">
        <f>+N88-N87</f>
        <v>254830.66405112832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398432.65116279072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10">+I99-H99</f>
        <v>0</v>
      </c>
      <c r="K99" s="514"/>
      <c r="L99" s="512">
        <f>+H99</f>
        <v>1328555.0538499958</v>
      </c>
      <c r="M99" s="513">
        <f t="shared" ref="M99:M130" si="11">IF(L99&lt;&gt;0,+H99-L99,0)</f>
        <v>0</v>
      </c>
      <c r="N99" s="512">
        <f>+I99</f>
        <v>1328555.0538499958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10"/>
        <v>0</v>
      </c>
      <c r="K100" s="514"/>
      <c r="L100" s="655">
        <f>+H100</f>
        <v>2163315.383026443</v>
      </c>
      <c r="M100" s="514">
        <f t="shared" si="11"/>
        <v>0</v>
      </c>
      <c r="N100" s="655">
        <f>+I100</f>
        <v>2163315.383026443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>IU</v>
      </c>
      <c r="C101" s="507">
        <f>IF(D93="","-",+C100+1)</f>
        <v>2019</v>
      </c>
      <c r="D101" s="374">
        <f>IF(F100+SUM(E$99:E100)=D$92,F100,D$92-SUM(E$99:E100))</f>
        <v>16418603.101190476</v>
      </c>
      <c r="E101" s="522">
        <f>IF(+J96&lt;F100,J96,D101)</f>
        <v>398432.65116279072</v>
      </c>
      <c r="F101" s="523">
        <f t="shared" ref="F101:F154" si="15">+D101-E101</f>
        <v>16020170.450027686</v>
      </c>
      <c r="G101" s="523">
        <f t="shared" ref="G101:G154" si="16">+(F101+D101)/2</f>
        <v>16219386.77560908</v>
      </c>
      <c r="H101" s="526">
        <f t="shared" ref="H101:H154" si="17">+J$94*G101+E101</f>
        <v>2134564.6762010739</v>
      </c>
      <c r="I101" s="577">
        <f t="shared" ref="I101:I154" si="18">+J$95*G101+E101</f>
        <v>2134564.6762010739</v>
      </c>
      <c r="J101" s="514">
        <f t="shared" si="10"/>
        <v>0</v>
      </c>
      <c r="K101" s="514"/>
      <c r="L101" s="525"/>
      <c r="M101" s="514">
        <f t="shared" si="11"/>
        <v>0</v>
      </c>
      <c r="N101" s="525"/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2020</v>
      </c>
      <c r="D102" s="374">
        <f>IF(F101+SUM(E$99:E101)=D$92,F101,D$92-SUM(E$99:E101))</f>
        <v>16020170.450027686</v>
      </c>
      <c r="E102" s="522">
        <f>IF(+J96&lt;F101,J96,D102)</f>
        <v>398432.65116279072</v>
      </c>
      <c r="F102" s="523">
        <f t="shared" si="15"/>
        <v>15621737.798864895</v>
      </c>
      <c r="G102" s="523">
        <f t="shared" si="16"/>
        <v>15820954.124446291</v>
      </c>
      <c r="H102" s="526">
        <f t="shared" si="17"/>
        <v>2091916.2274604067</v>
      </c>
      <c r="I102" s="577">
        <f t="shared" si="18"/>
        <v>2091916.2274604067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2021</v>
      </c>
      <c r="D103" s="374">
        <f>IF(F102+SUM(E$99:E102)=D$92,F102,D$92-SUM(E$99:E102))</f>
        <v>15621737.798864895</v>
      </c>
      <c r="E103" s="522">
        <f>IF(+J96&lt;F102,J96,D103)</f>
        <v>398432.65116279072</v>
      </c>
      <c r="F103" s="523">
        <f t="shared" si="15"/>
        <v>15223305.147702105</v>
      </c>
      <c r="G103" s="523">
        <f t="shared" si="16"/>
        <v>15422521.473283499</v>
      </c>
      <c r="H103" s="526">
        <f t="shared" si="17"/>
        <v>2049267.7787197386</v>
      </c>
      <c r="I103" s="577">
        <f t="shared" si="18"/>
        <v>2049267.7787197386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2022</v>
      </c>
      <c r="D104" s="374">
        <f>IF(F103+SUM(E$99:E103)=D$92,F103,D$92-SUM(E$99:E103))</f>
        <v>15223305.147702105</v>
      </c>
      <c r="E104" s="522">
        <f>IF(+J96&lt;F103,J96,D104)</f>
        <v>398432.65116279072</v>
      </c>
      <c r="F104" s="523">
        <f t="shared" si="15"/>
        <v>14824872.496539315</v>
      </c>
      <c r="G104" s="523">
        <f t="shared" si="16"/>
        <v>15024088.822120711</v>
      </c>
      <c r="H104" s="526">
        <f t="shared" si="17"/>
        <v>2006619.3299790714</v>
      </c>
      <c r="I104" s="577">
        <f t="shared" si="18"/>
        <v>2006619.3299790714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2023</v>
      </c>
      <c r="D105" s="374">
        <f>IF(F104+SUM(E$99:E104)=D$92,F104,D$92-SUM(E$99:E104))</f>
        <v>14824872.496539315</v>
      </c>
      <c r="E105" s="522">
        <f>IF(+J96&lt;F104,J96,D105)</f>
        <v>398432.65116279072</v>
      </c>
      <c r="F105" s="523">
        <f t="shared" si="15"/>
        <v>14426439.845376525</v>
      </c>
      <c r="G105" s="523">
        <f t="shared" si="16"/>
        <v>14625656.170957919</v>
      </c>
      <c r="H105" s="526">
        <f t="shared" si="17"/>
        <v>1963970.8812384033</v>
      </c>
      <c r="I105" s="577">
        <f t="shared" si="18"/>
        <v>1963970.8812384033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2024</v>
      </c>
      <c r="D106" s="374">
        <f>IF(F105+SUM(E$99:E105)=D$92,F105,D$92-SUM(E$99:E105))</f>
        <v>14426439.845376525</v>
      </c>
      <c r="E106" s="522">
        <f>IF(+J96&lt;F105,J96,D106)</f>
        <v>398432.65116279072</v>
      </c>
      <c r="F106" s="523">
        <f t="shared" si="15"/>
        <v>14028007.194213735</v>
      </c>
      <c r="G106" s="523">
        <f t="shared" si="16"/>
        <v>14227223.519795131</v>
      </c>
      <c r="H106" s="526">
        <f t="shared" si="17"/>
        <v>1921322.4324977361</v>
      </c>
      <c r="I106" s="577">
        <f t="shared" si="18"/>
        <v>1921322.4324977361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2025</v>
      </c>
      <c r="D107" s="374">
        <f>IF(F106+SUM(E$99:E106)=D$92,F106,D$92-SUM(E$99:E106))</f>
        <v>14028007.194213735</v>
      </c>
      <c r="E107" s="522">
        <f>IF(+J96&lt;F106,J96,D107)</f>
        <v>398432.65116279072</v>
      </c>
      <c r="F107" s="523">
        <f t="shared" si="15"/>
        <v>13629574.543050945</v>
      </c>
      <c r="G107" s="523">
        <f t="shared" si="16"/>
        <v>13828790.868632339</v>
      </c>
      <c r="H107" s="526">
        <f t="shared" si="17"/>
        <v>1878673.9837570679</v>
      </c>
      <c r="I107" s="577">
        <f t="shared" si="18"/>
        <v>1878673.9837570679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2026</v>
      </c>
      <c r="D108" s="374">
        <f>IF(F107+SUM(E$99:E107)=D$92,F107,D$92-SUM(E$99:E107))</f>
        <v>13629574.543050945</v>
      </c>
      <c r="E108" s="522">
        <f>IF(+J96&lt;F107,J96,D108)</f>
        <v>398432.65116279072</v>
      </c>
      <c r="F108" s="523">
        <f t="shared" si="15"/>
        <v>13231141.891888155</v>
      </c>
      <c r="G108" s="523">
        <f t="shared" si="16"/>
        <v>13430358.217469551</v>
      </c>
      <c r="H108" s="526">
        <f t="shared" si="17"/>
        <v>1836025.5350164007</v>
      </c>
      <c r="I108" s="577">
        <f t="shared" si="18"/>
        <v>1836025.5350164007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2027</v>
      </c>
      <c r="D109" s="374">
        <f>IF(F108+SUM(E$99:E108)=D$92,F108,D$92-SUM(E$99:E108))</f>
        <v>13231141.891888155</v>
      </c>
      <c r="E109" s="522">
        <f>IF(+J96&lt;F108,J96,D109)</f>
        <v>398432.65116279072</v>
      </c>
      <c r="F109" s="523">
        <f t="shared" si="15"/>
        <v>12832709.240725365</v>
      </c>
      <c r="G109" s="523">
        <f t="shared" si="16"/>
        <v>13031925.566306759</v>
      </c>
      <c r="H109" s="526">
        <f t="shared" si="17"/>
        <v>1793377.0862757326</v>
      </c>
      <c r="I109" s="577">
        <f t="shared" si="18"/>
        <v>1793377.0862757326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2028</v>
      </c>
      <c r="D110" s="374">
        <f>IF(F109+SUM(E$99:E109)=D$92,F109,D$92-SUM(E$99:E109))</f>
        <v>12832709.240725365</v>
      </c>
      <c r="E110" s="522">
        <f>IF(+J96&lt;F109,J96,D110)</f>
        <v>398432.65116279072</v>
      </c>
      <c r="F110" s="523">
        <f t="shared" si="15"/>
        <v>12434276.589562574</v>
      </c>
      <c r="G110" s="523">
        <f t="shared" si="16"/>
        <v>12633492.91514397</v>
      </c>
      <c r="H110" s="526">
        <f t="shared" si="17"/>
        <v>1750728.6375350654</v>
      </c>
      <c r="I110" s="577">
        <f t="shared" si="18"/>
        <v>1750728.6375350654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2029</v>
      </c>
      <c r="D111" s="374">
        <f>IF(F110+SUM(E$99:E110)=D$92,F110,D$92-SUM(E$99:E110))</f>
        <v>12434276.589562574</v>
      </c>
      <c r="E111" s="522">
        <f>IF(+J96&lt;F110,J96,D111)</f>
        <v>398432.65116279072</v>
      </c>
      <c r="F111" s="523">
        <f t="shared" si="15"/>
        <v>12035843.938399784</v>
      </c>
      <c r="G111" s="523">
        <f t="shared" si="16"/>
        <v>12235060.263981178</v>
      </c>
      <c r="H111" s="526">
        <f t="shared" si="17"/>
        <v>1708080.1887943973</v>
      </c>
      <c r="I111" s="577">
        <f t="shared" si="18"/>
        <v>1708080.1887943973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2030</v>
      </c>
      <c r="D112" s="374">
        <f>IF(F111+SUM(E$99:E111)=D$92,F111,D$92-SUM(E$99:E111))</f>
        <v>12035843.938399784</v>
      </c>
      <c r="E112" s="522">
        <f>IF(+J96&lt;F111,J96,D112)</f>
        <v>398432.65116279072</v>
      </c>
      <c r="F112" s="523">
        <f t="shared" si="15"/>
        <v>11637411.287236994</v>
      </c>
      <c r="G112" s="523">
        <f t="shared" si="16"/>
        <v>11836627.61281839</v>
      </c>
      <c r="H112" s="526">
        <f t="shared" si="17"/>
        <v>1665431.7400537301</v>
      </c>
      <c r="I112" s="577">
        <f t="shared" si="18"/>
        <v>1665431.7400537301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2031</v>
      </c>
      <c r="D113" s="374">
        <f>IF(F112+SUM(E$99:E112)=D$92,F112,D$92-SUM(E$99:E112))</f>
        <v>11637411.287236994</v>
      </c>
      <c r="E113" s="522">
        <f>IF(+J96&lt;F112,J96,D113)</f>
        <v>398432.65116279072</v>
      </c>
      <c r="F113" s="523">
        <f t="shared" si="15"/>
        <v>11238978.636074204</v>
      </c>
      <c r="G113" s="523">
        <f t="shared" si="16"/>
        <v>11438194.961655598</v>
      </c>
      <c r="H113" s="526">
        <f t="shared" si="17"/>
        <v>1622783.291313062</v>
      </c>
      <c r="I113" s="577">
        <f t="shared" si="18"/>
        <v>1622783.291313062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2032</v>
      </c>
      <c r="D114" s="374">
        <f>IF(F113+SUM(E$99:E113)=D$92,F113,D$92-SUM(E$99:E113))</f>
        <v>11238978.636074204</v>
      </c>
      <c r="E114" s="522">
        <f>IF(+J96&lt;F113,J96,D114)</f>
        <v>398432.65116279072</v>
      </c>
      <c r="F114" s="523">
        <f t="shared" si="15"/>
        <v>10840545.984911414</v>
      </c>
      <c r="G114" s="523">
        <f t="shared" si="16"/>
        <v>11039762.31049281</v>
      </c>
      <c r="H114" s="526">
        <f t="shared" si="17"/>
        <v>1580134.8425723948</v>
      </c>
      <c r="I114" s="577">
        <f t="shared" si="18"/>
        <v>1580134.8425723948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2033</v>
      </c>
      <c r="D115" s="374">
        <f>IF(F114+SUM(E$99:E114)=D$92,F114,D$92-SUM(E$99:E114))</f>
        <v>10840545.984911414</v>
      </c>
      <c r="E115" s="522">
        <f>IF(+J96&lt;F114,J96,D115)</f>
        <v>398432.65116279072</v>
      </c>
      <c r="F115" s="523">
        <f t="shared" si="15"/>
        <v>10442113.333748624</v>
      </c>
      <c r="G115" s="523">
        <f t="shared" si="16"/>
        <v>10641329.659330018</v>
      </c>
      <c r="H115" s="526">
        <f t="shared" si="17"/>
        <v>1537486.3938317266</v>
      </c>
      <c r="I115" s="577">
        <f t="shared" si="18"/>
        <v>1537486.3938317266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2034</v>
      </c>
      <c r="D116" s="374">
        <f>IF(F115+SUM(E$99:E115)=D$92,F115,D$92-SUM(E$99:E115))</f>
        <v>10442113.333748624</v>
      </c>
      <c r="E116" s="522">
        <f>IF(+J96&lt;F115,J96,D116)</f>
        <v>398432.65116279072</v>
      </c>
      <c r="F116" s="523">
        <f t="shared" si="15"/>
        <v>10043680.682585834</v>
      </c>
      <c r="G116" s="523">
        <f t="shared" si="16"/>
        <v>10242897.00816723</v>
      </c>
      <c r="H116" s="526">
        <f t="shared" si="17"/>
        <v>1494837.9450910594</v>
      </c>
      <c r="I116" s="577">
        <f t="shared" si="18"/>
        <v>1494837.9450910594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2035</v>
      </c>
      <c r="D117" s="374">
        <f>IF(F116+SUM(E$99:E116)=D$92,F116,D$92-SUM(E$99:E116))</f>
        <v>10043680.682585834</v>
      </c>
      <c r="E117" s="522">
        <f>IF(+J96&lt;F116,J96,D117)</f>
        <v>398432.65116279072</v>
      </c>
      <c r="F117" s="523">
        <f t="shared" si="15"/>
        <v>9645248.0314230435</v>
      </c>
      <c r="G117" s="523">
        <f t="shared" si="16"/>
        <v>9844464.3570044376</v>
      </c>
      <c r="H117" s="526">
        <f t="shared" si="17"/>
        <v>1452189.4963503913</v>
      </c>
      <c r="I117" s="577">
        <f t="shared" si="18"/>
        <v>1452189.4963503913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2036</v>
      </c>
      <c r="D118" s="374">
        <f>IF(F117+SUM(E$99:E117)=D$92,F117,D$92-SUM(E$99:E117))</f>
        <v>9645248.0314230435</v>
      </c>
      <c r="E118" s="522">
        <f>IF(+J96&lt;F117,J96,D118)</f>
        <v>398432.65116279072</v>
      </c>
      <c r="F118" s="523">
        <f t="shared" si="15"/>
        <v>9246815.3802602533</v>
      </c>
      <c r="G118" s="523">
        <f t="shared" si="16"/>
        <v>9446031.7058416493</v>
      </c>
      <c r="H118" s="526">
        <f t="shared" si="17"/>
        <v>1409541.0476097241</v>
      </c>
      <c r="I118" s="577">
        <f t="shared" si="18"/>
        <v>1409541.0476097241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2037</v>
      </c>
      <c r="D119" s="374">
        <f>IF(F118+SUM(E$99:E118)=D$92,F118,D$92-SUM(E$99:E118))</f>
        <v>9246815.3802602533</v>
      </c>
      <c r="E119" s="522">
        <f>IF(+J96&lt;F118,J96,D119)</f>
        <v>398432.65116279072</v>
      </c>
      <c r="F119" s="523">
        <f t="shared" si="15"/>
        <v>8848382.7290974632</v>
      </c>
      <c r="G119" s="523">
        <f t="shared" si="16"/>
        <v>9047599.0546788573</v>
      </c>
      <c r="H119" s="526">
        <f t="shared" si="17"/>
        <v>1366892.598869056</v>
      </c>
      <c r="I119" s="577">
        <f t="shared" si="18"/>
        <v>1366892.598869056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2038</v>
      </c>
      <c r="D120" s="374">
        <f>IF(F119+SUM(E$99:E119)=D$92,F119,D$92-SUM(E$99:E119))</f>
        <v>8848382.7290974632</v>
      </c>
      <c r="E120" s="522">
        <f>IF(+J96&lt;F119,J96,D120)</f>
        <v>398432.65116279072</v>
      </c>
      <c r="F120" s="523">
        <f t="shared" si="15"/>
        <v>8449950.0779346731</v>
      </c>
      <c r="G120" s="523">
        <f t="shared" si="16"/>
        <v>8649166.4035160691</v>
      </c>
      <c r="H120" s="526">
        <f t="shared" si="17"/>
        <v>1324244.1501283888</v>
      </c>
      <c r="I120" s="577">
        <f t="shared" si="18"/>
        <v>1324244.1501283888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2039</v>
      </c>
      <c r="D121" s="374">
        <f>IF(F120+SUM(E$99:E120)=D$92,F120,D$92-SUM(E$99:E120))</f>
        <v>8449950.0779346731</v>
      </c>
      <c r="E121" s="522">
        <f>IF(+J96&lt;F120,J96,D121)</f>
        <v>398432.65116279072</v>
      </c>
      <c r="F121" s="523">
        <f t="shared" si="15"/>
        <v>8051517.426771882</v>
      </c>
      <c r="G121" s="523">
        <f t="shared" si="16"/>
        <v>8250733.7523532771</v>
      </c>
      <c r="H121" s="526">
        <f t="shared" si="17"/>
        <v>1281595.7013877209</v>
      </c>
      <c r="I121" s="577">
        <f t="shared" si="18"/>
        <v>1281595.7013877209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2040</v>
      </c>
      <c r="D122" s="374">
        <f>IF(F121+SUM(E$99:E121)=D$92,F121,D$92-SUM(E$99:E121))</f>
        <v>8051517.426771882</v>
      </c>
      <c r="E122" s="522">
        <f>IF(+J96&lt;F121,J96,D122)</f>
        <v>398432.65116279072</v>
      </c>
      <c r="F122" s="523">
        <f t="shared" si="15"/>
        <v>7653084.7756090909</v>
      </c>
      <c r="G122" s="523">
        <f t="shared" si="16"/>
        <v>7852301.1011904869</v>
      </c>
      <c r="H122" s="526">
        <f t="shared" si="17"/>
        <v>1238947.2526470532</v>
      </c>
      <c r="I122" s="577">
        <f t="shared" si="18"/>
        <v>1238947.2526470532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2041</v>
      </c>
      <c r="D123" s="374">
        <f>IF(F122+SUM(E$99:E122)=D$92,F122,D$92-SUM(E$99:E122))</f>
        <v>7653084.7756090909</v>
      </c>
      <c r="E123" s="522">
        <f>IF(+J96&lt;F122,J96,D123)</f>
        <v>398432.65116279072</v>
      </c>
      <c r="F123" s="523">
        <f t="shared" si="15"/>
        <v>7254652.1244462999</v>
      </c>
      <c r="G123" s="523">
        <f t="shared" si="16"/>
        <v>7453868.4500276949</v>
      </c>
      <c r="H123" s="526">
        <f t="shared" si="17"/>
        <v>1196298.8039063853</v>
      </c>
      <c r="I123" s="577">
        <f t="shared" si="18"/>
        <v>1196298.8039063853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2042</v>
      </c>
      <c r="D124" s="374">
        <f>IF(F123+SUM(E$99:E123)=D$92,F123,D$92-SUM(E$99:E123))</f>
        <v>7254652.1244462999</v>
      </c>
      <c r="E124" s="522">
        <f>IF(+J96&lt;F123,J96,D124)</f>
        <v>398432.65116279072</v>
      </c>
      <c r="F124" s="523">
        <f t="shared" si="15"/>
        <v>6856219.4732835088</v>
      </c>
      <c r="G124" s="523">
        <f t="shared" si="16"/>
        <v>7055435.7988649048</v>
      </c>
      <c r="H124" s="526">
        <f t="shared" si="17"/>
        <v>1153650.3551657177</v>
      </c>
      <c r="I124" s="577">
        <f t="shared" si="18"/>
        <v>1153650.3551657177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2043</v>
      </c>
      <c r="D125" s="374">
        <f>IF(F124+SUM(E$99:E124)=D$92,F124,D$92-SUM(E$99:E124))</f>
        <v>6856219.4732835088</v>
      </c>
      <c r="E125" s="522">
        <f>IF(+J96&lt;F124,J96,D125)</f>
        <v>398432.65116279072</v>
      </c>
      <c r="F125" s="523">
        <f t="shared" si="15"/>
        <v>6457786.8221207177</v>
      </c>
      <c r="G125" s="523">
        <f t="shared" si="16"/>
        <v>6657003.1477021128</v>
      </c>
      <c r="H125" s="526">
        <f t="shared" si="17"/>
        <v>1111001.9064250498</v>
      </c>
      <c r="I125" s="577">
        <f t="shared" si="18"/>
        <v>1111001.9064250498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2044</v>
      </c>
      <c r="D126" s="374">
        <f>IF(F125+SUM(E$99:E125)=D$92,F125,D$92-SUM(E$99:E125))</f>
        <v>6457786.8221207177</v>
      </c>
      <c r="E126" s="522">
        <f>IF(+J96&lt;F125,J96,D126)</f>
        <v>398432.65116279072</v>
      </c>
      <c r="F126" s="523">
        <f t="shared" si="15"/>
        <v>6059354.1709579267</v>
      </c>
      <c r="G126" s="523">
        <f t="shared" si="16"/>
        <v>6258570.4965393227</v>
      </c>
      <c r="H126" s="526">
        <f t="shared" si="17"/>
        <v>1068353.4576843821</v>
      </c>
      <c r="I126" s="577">
        <f t="shared" si="18"/>
        <v>1068353.4576843821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2045</v>
      </c>
      <c r="D127" s="374">
        <f>IF(F126+SUM(E$99:E126)=D$92,F126,D$92-SUM(E$99:E126))</f>
        <v>6059354.1709579267</v>
      </c>
      <c r="E127" s="522">
        <f>IF(+J96&lt;F126,J96,D127)</f>
        <v>398432.65116279072</v>
      </c>
      <c r="F127" s="523">
        <f t="shared" si="15"/>
        <v>5660921.5197951356</v>
      </c>
      <c r="G127" s="523">
        <f t="shared" si="16"/>
        <v>5860137.8453765307</v>
      </c>
      <c r="H127" s="526">
        <f t="shared" si="17"/>
        <v>1025705.0089437143</v>
      </c>
      <c r="I127" s="577">
        <f t="shared" si="18"/>
        <v>1025705.0089437143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2046</v>
      </c>
      <c r="D128" s="374">
        <f>IF(F127+SUM(E$99:E127)=D$92,F127,D$92-SUM(E$99:E127))</f>
        <v>5660921.5197951356</v>
      </c>
      <c r="E128" s="522">
        <f>IF(+J96&lt;F127,J96,D128)</f>
        <v>398432.65116279072</v>
      </c>
      <c r="F128" s="523">
        <f t="shared" si="15"/>
        <v>5262488.8686323445</v>
      </c>
      <c r="G128" s="523">
        <f t="shared" si="16"/>
        <v>5461705.1942137405</v>
      </c>
      <c r="H128" s="526">
        <f t="shared" si="17"/>
        <v>983056.56020304665</v>
      </c>
      <c r="I128" s="577">
        <f t="shared" si="18"/>
        <v>983056.56020304665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2047</v>
      </c>
      <c r="D129" s="374">
        <f>IF(F128+SUM(E$99:E128)=D$92,F128,D$92-SUM(E$99:E128))</f>
        <v>5262488.8686323445</v>
      </c>
      <c r="E129" s="522">
        <f>IF(+J96&lt;F128,J96,D129)</f>
        <v>398432.65116279072</v>
      </c>
      <c r="F129" s="523">
        <f t="shared" si="15"/>
        <v>4864056.2174695535</v>
      </c>
      <c r="G129" s="523">
        <f t="shared" si="16"/>
        <v>5063272.5430509485</v>
      </c>
      <c r="H129" s="526">
        <f t="shared" si="17"/>
        <v>940408.11146237876</v>
      </c>
      <c r="I129" s="577">
        <f t="shared" si="18"/>
        <v>940408.11146237876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2048</v>
      </c>
      <c r="D130" s="374">
        <f>IF(F129+SUM(E$99:E129)=D$92,F129,D$92-SUM(E$99:E129))</f>
        <v>4864056.2174695535</v>
      </c>
      <c r="E130" s="522">
        <f>IF(+J96&lt;F129,J96,D130)</f>
        <v>398432.65116279072</v>
      </c>
      <c r="F130" s="523">
        <f t="shared" si="15"/>
        <v>4465623.5663067624</v>
      </c>
      <c r="G130" s="523">
        <f t="shared" si="16"/>
        <v>4664839.8918881584</v>
      </c>
      <c r="H130" s="526">
        <f t="shared" si="17"/>
        <v>897759.66272171109</v>
      </c>
      <c r="I130" s="577">
        <f t="shared" si="18"/>
        <v>897759.66272171109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2049</v>
      </c>
      <c r="D131" s="374">
        <f>IF(F130+SUM(E$99:E130)=D$92,F130,D$92-SUM(E$99:E130))</f>
        <v>4465623.5663067624</v>
      </c>
      <c r="E131" s="522">
        <f>IF(+J96&lt;F130,J96,D131)</f>
        <v>398432.65116279072</v>
      </c>
      <c r="F131" s="523">
        <f t="shared" si="15"/>
        <v>4067190.9151439718</v>
      </c>
      <c r="G131" s="523">
        <f t="shared" si="16"/>
        <v>4266407.2407253673</v>
      </c>
      <c r="H131" s="526">
        <f t="shared" si="17"/>
        <v>855111.21398104331</v>
      </c>
      <c r="I131" s="577">
        <f t="shared" si="18"/>
        <v>855111.21398104331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4"/>
        <v/>
      </c>
      <c r="C132" s="507">
        <f>IF(D93="","-",+C131+1)</f>
        <v>2050</v>
      </c>
      <c r="D132" s="374">
        <f>IF(F131+SUM(E$99:E131)=D$92,F131,D$92-SUM(E$99:E131))</f>
        <v>4067190.9151439718</v>
      </c>
      <c r="E132" s="522">
        <f>IF(+J96&lt;F131,J96,D132)</f>
        <v>398432.65116279072</v>
      </c>
      <c r="F132" s="523">
        <f t="shared" si="15"/>
        <v>3668758.2639811812</v>
      </c>
      <c r="G132" s="523">
        <f t="shared" si="16"/>
        <v>3867974.5895625763</v>
      </c>
      <c r="H132" s="526">
        <f t="shared" si="17"/>
        <v>812462.76524037553</v>
      </c>
      <c r="I132" s="577">
        <f t="shared" si="18"/>
        <v>812462.76524037553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4"/>
        <v/>
      </c>
      <c r="C133" s="507">
        <f>IF(D93="","-",+C132+1)</f>
        <v>2051</v>
      </c>
      <c r="D133" s="374">
        <f>IF(F132+SUM(E$99:E132)=D$92,F132,D$92-SUM(E$99:E132))</f>
        <v>3668758.2639811812</v>
      </c>
      <c r="E133" s="522">
        <f>IF(+J96&lt;F132,J96,D133)</f>
        <v>398432.65116279072</v>
      </c>
      <c r="F133" s="523">
        <f t="shared" si="15"/>
        <v>3270325.6128183906</v>
      </c>
      <c r="G133" s="523">
        <f t="shared" si="16"/>
        <v>3469541.9383997861</v>
      </c>
      <c r="H133" s="526">
        <f t="shared" si="17"/>
        <v>769814.31649970787</v>
      </c>
      <c r="I133" s="577">
        <f t="shared" si="18"/>
        <v>769814.31649970787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4"/>
        <v/>
      </c>
      <c r="C134" s="507">
        <f>IF(D93="","-",+C133+1)</f>
        <v>2052</v>
      </c>
      <c r="D134" s="374">
        <f>IF(F133+SUM(E$99:E133)=D$92,F133,D$92-SUM(E$99:E133))</f>
        <v>3270325.6128183906</v>
      </c>
      <c r="E134" s="522">
        <f>IF(+J96&lt;F133,J96,D134)</f>
        <v>398432.65116279072</v>
      </c>
      <c r="F134" s="523">
        <f t="shared" si="15"/>
        <v>2871892.9616556</v>
      </c>
      <c r="G134" s="523">
        <f t="shared" si="16"/>
        <v>3071109.2872369951</v>
      </c>
      <c r="H134" s="526">
        <f t="shared" si="17"/>
        <v>727165.86775904009</v>
      </c>
      <c r="I134" s="577">
        <f t="shared" si="18"/>
        <v>727165.86775904009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4"/>
        <v/>
      </c>
      <c r="C135" s="507">
        <f>IF(D93="","-",+C134+1)</f>
        <v>2053</v>
      </c>
      <c r="D135" s="374">
        <f>IF(F134+SUM(E$99:E134)=D$92,F134,D$92-SUM(E$99:E134))</f>
        <v>2871892.9616556</v>
      </c>
      <c r="E135" s="522">
        <f>IF(+J96&lt;F134,J96,D135)</f>
        <v>398432.65116279072</v>
      </c>
      <c r="F135" s="523">
        <f t="shared" si="15"/>
        <v>2473460.3104928094</v>
      </c>
      <c r="G135" s="523">
        <f t="shared" si="16"/>
        <v>2672676.6360742049</v>
      </c>
      <c r="H135" s="526">
        <f t="shared" si="17"/>
        <v>684517.41901837243</v>
      </c>
      <c r="I135" s="577">
        <f t="shared" si="18"/>
        <v>684517.41901837243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4"/>
        <v/>
      </c>
      <c r="C136" s="507">
        <f>IF(D93="","-",+C135+1)</f>
        <v>2054</v>
      </c>
      <c r="D136" s="374">
        <f>IF(F135+SUM(E$99:E135)=D$92,F135,D$92-SUM(E$99:E135))</f>
        <v>2473460.3104928094</v>
      </c>
      <c r="E136" s="522">
        <f>IF(+J96&lt;F135,J96,D136)</f>
        <v>398432.65116279072</v>
      </c>
      <c r="F136" s="523">
        <f t="shared" si="15"/>
        <v>2075027.6593300188</v>
      </c>
      <c r="G136" s="523">
        <f t="shared" si="16"/>
        <v>2274243.9849114139</v>
      </c>
      <c r="H136" s="526">
        <f t="shared" si="17"/>
        <v>641868.97027770476</v>
      </c>
      <c r="I136" s="577">
        <f t="shared" si="18"/>
        <v>641868.97027770476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4"/>
        <v/>
      </c>
      <c r="C137" s="507">
        <f>IF(D93="","-",+C136+1)</f>
        <v>2055</v>
      </c>
      <c r="D137" s="374">
        <f>IF(F136+SUM(E$99:E136)=D$92,F136,D$92-SUM(E$99:E136))</f>
        <v>2075027.6593300188</v>
      </c>
      <c r="E137" s="522">
        <f>IF(+J96&lt;F136,J96,D137)</f>
        <v>398432.65116279072</v>
      </c>
      <c r="F137" s="523">
        <f t="shared" si="15"/>
        <v>1676595.0081672282</v>
      </c>
      <c r="G137" s="523">
        <f t="shared" si="16"/>
        <v>1875811.3337486235</v>
      </c>
      <c r="H137" s="526">
        <f t="shared" si="17"/>
        <v>599220.5215370371</v>
      </c>
      <c r="I137" s="577">
        <f t="shared" si="18"/>
        <v>599220.5215370371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4"/>
        <v/>
      </c>
      <c r="C138" s="507">
        <f>IF(D93="","-",+C137+1)</f>
        <v>2056</v>
      </c>
      <c r="D138" s="374">
        <f>IF(F137+SUM(E$99:E137)=D$92,F137,D$92-SUM(E$99:E137))</f>
        <v>1676595.0081672282</v>
      </c>
      <c r="E138" s="522">
        <f>IF(+J96&lt;F137,J96,D138)</f>
        <v>398432.65116279072</v>
      </c>
      <c r="F138" s="523">
        <f t="shared" si="15"/>
        <v>1278162.3570044376</v>
      </c>
      <c r="G138" s="523">
        <f t="shared" si="16"/>
        <v>1477378.6825858329</v>
      </c>
      <c r="H138" s="526">
        <f t="shared" si="17"/>
        <v>556572.07279636932</v>
      </c>
      <c r="I138" s="577">
        <f t="shared" si="18"/>
        <v>556572.07279636932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4"/>
        <v/>
      </c>
      <c r="C139" s="507">
        <f>IF(D93="","-",+C138+1)</f>
        <v>2057</v>
      </c>
      <c r="D139" s="374">
        <f>IF(F138+SUM(E$99:E138)=D$92,F138,D$92-SUM(E$99:E138))</f>
        <v>1278162.3570044376</v>
      </c>
      <c r="E139" s="522">
        <f>IF(+J96&lt;F138,J96,D139)</f>
        <v>398432.65116279072</v>
      </c>
      <c r="F139" s="523">
        <f t="shared" si="15"/>
        <v>879729.70584164688</v>
      </c>
      <c r="G139" s="523">
        <f t="shared" si="16"/>
        <v>1078946.0314230423</v>
      </c>
      <c r="H139" s="526">
        <f t="shared" si="17"/>
        <v>513923.6240557016</v>
      </c>
      <c r="I139" s="577">
        <f t="shared" si="18"/>
        <v>513923.6240557016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4"/>
        <v/>
      </c>
      <c r="C140" s="507">
        <f>IF(D93="","-",+C139+1)</f>
        <v>2058</v>
      </c>
      <c r="D140" s="374">
        <f>IF(F139+SUM(E$99:E139)=D$92,F139,D$92-SUM(E$99:E139))</f>
        <v>879729.70584164688</v>
      </c>
      <c r="E140" s="522">
        <f>IF(+J96&lt;F139,J96,D140)</f>
        <v>398432.65116279072</v>
      </c>
      <c r="F140" s="523">
        <f t="shared" si="15"/>
        <v>481297.05467885616</v>
      </c>
      <c r="G140" s="523">
        <f t="shared" si="16"/>
        <v>680513.38026025146</v>
      </c>
      <c r="H140" s="526">
        <f t="shared" si="17"/>
        <v>471275.17531503388</v>
      </c>
      <c r="I140" s="577">
        <f t="shared" si="18"/>
        <v>471275.17531503388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4"/>
        <v/>
      </c>
      <c r="C141" s="507">
        <f>IF(D93="","-",+C140+1)</f>
        <v>2059</v>
      </c>
      <c r="D141" s="374">
        <f>IF(F140+SUM(E$99:E140)=D$92,F140,D$92-SUM(E$99:E140))</f>
        <v>481297.05467885616</v>
      </c>
      <c r="E141" s="522">
        <f>IF(+J96&lt;F140,J96,D141)</f>
        <v>398432.65116279072</v>
      </c>
      <c r="F141" s="523">
        <f t="shared" si="15"/>
        <v>82864.403516065446</v>
      </c>
      <c r="G141" s="523">
        <f t="shared" si="16"/>
        <v>282080.7290974608</v>
      </c>
      <c r="H141" s="526">
        <f t="shared" si="17"/>
        <v>428626.72657436616</v>
      </c>
      <c r="I141" s="577">
        <f t="shared" si="18"/>
        <v>428626.72657436616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4"/>
        <v/>
      </c>
      <c r="C142" s="507">
        <f>IF(D93="","-",+C141+1)</f>
        <v>2060</v>
      </c>
      <c r="D142" s="374">
        <f>IF(F141+SUM(E$99:E141)=D$92,F141,D$92-SUM(E$99:E141))</f>
        <v>82864.403516065446</v>
      </c>
      <c r="E142" s="522">
        <f>IF(+J96&lt;F141,J96,D142)</f>
        <v>82864.403516065446</v>
      </c>
      <c r="F142" s="523">
        <f t="shared" si="15"/>
        <v>0</v>
      </c>
      <c r="G142" s="523">
        <f t="shared" si="16"/>
        <v>41432.201758032723</v>
      </c>
      <c r="H142" s="526">
        <f t="shared" si="17"/>
        <v>87299.329036686235</v>
      </c>
      <c r="I142" s="577">
        <f t="shared" si="18"/>
        <v>87299.329036686235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4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4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4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4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4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4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4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4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4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4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4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4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17132604</v>
      </c>
      <c r="F155" s="375"/>
      <c r="G155" s="375"/>
      <c r="H155" s="375">
        <f>SUM(H99:H154)</f>
        <v>56124593.522809654</v>
      </c>
      <c r="I155" s="375">
        <f>SUM(I99:I154)</f>
        <v>56124593.522809654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view="pageBreakPreview" topLeftCell="A4" zoomScale="80" zoomScaleNormal="100" zoomScaleSheetLayoutView="80" workbookViewId="0">
      <selection activeCell="B12" sqref="B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11514152.464962322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11514152.464962322</v>
      </c>
      <c r="O6" s="269"/>
      <c r="P6" s="269"/>
    </row>
    <row r="7" spans="1:16" ht="13.5" thickBot="1">
      <c r="C7" s="467" t="s">
        <v>48</v>
      </c>
      <c r="D7" s="624" t="s">
        <v>379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470</v>
      </c>
      <c r="E9" s="637" t="s">
        <v>507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2318341.7619047621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>+G17</f>
        <v>0</v>
      </c>
      <c r="L17" s="513">
        <f t="shared" ref="L17:L72" si="0">IF(K17&lt;&gt;0,+G17-K17,0)</f>
        <v>0</v>
      </c>
      <c r="M17" s="512">
        <f>+H17</f>
        <v>0</v>
      </c>
      <c r="N17" s="513">
        <f t="shared" ref="N17:N72" si="1">IF(M17&lt;&gt;0,+H17-M17,0)</f>
        <v>0</v>
      </c>
      <c r="O17" s="514">
        <f t="shared" ref="O17:O72" si="2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3">H18-G18</f>
        <v>0</v>
      </c>
      <c r="J18" s="511"/>
      <c r="K18" s="518">
        <f>+G18</f>
        <v>14564467.586252602</v>
      </c>
      <c r="L18" s="519">
        <f t="shared" si="0"/>
        <v>0</v>
      </c>
      <c r="M18" s="518">
        <f>+H18</f>
        <v>14564467.586252602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13225079.237961181</v>
      </c>
      <c r="H19" s="657">
        <v>13225079.237961181</v>
      </c>
      <c r="I19" s="511">
        <f t="shared" si="3"/>
        <v>0</v>
      </c>
      <c r="J19" s="511"/>
      <c r="K19" s="518">
        <f>+G19</f>
        <v>13225079.237961181</v>
      </c>
      <c r="L19" s="519">
        <f>IF(K19&lt;&gt;0,+G19-K19,0)</f>
        <v>0</v>
      </c>
      <c r="M19" s="518">
        <f>+H19</f>
        <v>13225079.237961181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51">
        <v>95194177.288145214</v>
      </c>
      <c r="E20" s="656">
        <v>2324574.9069767441</v>
      </c>
      <c r="F20" s="651">
        <v>92869602.38116847</v>
      </c>
      <c r="G20" s="650">
        <v>11685982.932063362</v>
      </c>
      <c r="H20" s="657">
        <v>11685982.932063362</v>
      </c>
      <c r="I20" s="511">
        <f t="shared" si="3"/>
        <v>0</v>
      </c>
      <c r="J20" s="511"/>
      <c r="K20" s="518">
        <f>+G20</f>
        <v>11685982.932063362</v>
      </c>
      <c r="L20" s="519">
        <f>IF(K20&lt;&gt;0,+G20-K20,0)</f>
        <v>0</v>
      </c>
      <c r="M20" s="518">
        <f>+H20</f>
        <v>11685982.932063362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13683817.035939336</v>
      </c>
      <c r="H21" s="657">
        <v>13683817.035939336</v>
      </c>
      <c r="I21" s="511">
        <f t="shared" si="3"/>
        <v>0</v>
      </c>
      <c r="J21" s="511"/>
      <c r="K21" s="518">
        <f>+G21</f>
        <v>13683817.035939336</v>
      </c>
      <c r="L21" s="519">
        <f>IF(K21&lt;&gt;0,+G21-K21,0)</f>
        <v>0</v>
      </c>
      <c r="M21" s="518">
        <f>+H21</f>
        <v>13683817.035939336</v>
      </c>
      <c r="N21" s="514">
        <f t="shared" si="1"/>
        <v>0</v>
      </c>
      <c r="O21" s="514">
        <f t="shared" si="2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87908382.429948956</v>
      </c>
      <c r="E22" s="522">
        <f>IF(+I14&lt;F21,I14,D22)</f>
        <v>2318341.7619047621</v>
      </c>
      <c r="F22" s="523">
        <f t="shared" ref="F22:F72" si="5">+D22-E22</f>
        <v>85590040.668044195</v>
      </c>
      <c r="G22" s="524">
        <f t="shared" ref="G22:G49" si="6">+I$12*((D22+F22)/2)+E22</f>
        <v>11514152.464962322</v>
      </c>
      <c r="H22" s="491">
        <f t="shared" ref="H22:H49" si="7">+I$13*((D22+F22)/2)+E22</f>
        <v>11514152.464962322</v>
      </c>
      <c r="I22" s="511">
        <f t="shared" si="3"/>
        <v>0</v>
      </c>
      <c r="J22" s="511"/>
      <c r="K22" s="525"/>
      <c r="L22" s="514">
        <f t="shared" si="0"/>
        <v>0</v>
      </c>
      <c r="M22" s="525"/>
      <c r="N22" s="514">
        <f t="shared" si="1"/>
        <v>0</v>
      </c>
      <c r="O22" s="514">
        <f t="shared" si="2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85590040.668044195</v>
      </c>
      <c r="E23" s="522">
        <f>IF(+I14&lt;F22,I14,D23)</f>
        <v>2318341.7619047621</v>
      </c>
      <c r="F23" s="523">
        <f t="shared" si="5"/>
        <v>83271698.906139433</v>
      </c>
      <c r="G23" s="524">
        <f t="shared" si="6"/>
        <v>11268397.701238297</v>
      </c>
      <c r="H23" s="491">
        <f t="shared" si="7"/>
        <v>11268397.701238297</v>
      </c>
      <c r="I23" s="511">
        <f t="shared" si="3"/>
        <v>0</v>
      </c>
      <c r="J23" s="511"/>
      <c r="K23" s="525"/>
      <c r="L23" s="514">
        <f t="shared" si="0"/>
        <v>0</v>
      </c>
      <c r="M23" s="525"/>
      <c r="N23" s="514">
        <f t="shared" si="1"/>
        <v>0</v>
      </c>
      <c r="O23" s="514">
        <f t="shared" si="2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83271698.906139433</v>
      </c>
      <c r="E24" s="522">
        <f>IF(+I14&lt;F23,I14,D24)</f>
        <v>2318341.7619047621</v>
      </c>
      <c r="F24" s="523">
        <f t="shared" si="5"/>
        <v>80953357.144234672</v>
      </c>
      <c r="G24" s="524">
        <f t="shared" si="6"/>
        <v>11022642.937514272</v>
      </c>
      <c r="H24" s="491">
        <f t="shared" si="7"/>
        <v>11022642.937514272</v>
      </c>
      <c r="I24" s="511">
        <f t="shared" si="3"/>
        <v>0</v>
      </c>
      <c r="J24" s="511"/>
      <c r="K24" s="525"/>
      <c r="L24" s="514">
        <f t="shared" si="0"/>
        <v>0</v>
      </c>
      <c r="M24" s="525"/>
      <c r="N24" s="514">
        <f t="shared" si="1"/>
        <v>0</v>
      </c>
      <c r="O24" s="514">
        <f t="shared" si="2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80953357.144234672</v>
      </c>
      <c r="E25" s="522">
        <f>IF(+I14&lt;F24,I14,D25)</f>
        <v>2318341.7619047621</v>
      </c>
      <c r="F25" s="523">
        <f t="shared" si="5"/>
        <v>78635015.382329911</v>
      </c>
      <c r="G25" s="524">
        <f t="shared" si="6"/>
        <v>10776888.173790246</v>
      </c>
      <c r="H25" s="491">
        <f t="shared" si="7"/>
        <v>10776888.173790246</v>
      </c>
      <c r="I25" s="511">
        <f t="shared" si="3"/>
        <v>0</v>
      </c>
      <c r="J25" s="511"/>
      <c r="K25" s="525"/>
      <c r="L25" s="514">
        <f t="shared" si="0"/>
        <v>0</v>
      </c>
      <c r="M25" s="525"/>
      <c r="N25" s="514">
        <f t="shared" si="1"/>
        <v>0</v>
      </c>
      <c r="O25" s="514">
        <f t="shared" si="2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78635015.382329911</v>
      </c>
      <c r="E26" s="522">
        <f>IF(+I14&lt;F25,I14,D26)</f>
        <v>2318341.7619047621</v>
      </c>
      <c r="F26" s="523">
        <f t="shared" si="5"/>
        <v>76316673.62042515</v>
      </c>
      <c r="G26" s="524">
        <f t="shared" si="6"/>
        <v>10531133.410066221</v>
      </c>
      <c r="H26" s="491">
        <f t="shared" si="7"/>
        <v>10531133.410066221</v>
      </c>
      <c r="I26" s="511">
        <f t="shared" si="3"/>
        <v>0</v>
      </c>
      <c r="J26" s="511"/>
      <c r="K26" s="525"/>
      <c r="L26" s="514">
        <f t="shared" si="0"/>
        <v>0</v>
      </c>
      <c r="M26" s="525"/>
      <c r="N26" s="514">
        <f t="shared" si="1"/>
        <v>0</v>
      </c>
      <c r="O26" s="514">
        <f t="shared" si="2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76316673.62042515</v>
      </c>
      <c r="E27" s="522">
        <f>IF(+I14&lt;F26,I14,D27)</f>
        <v>2318341.7619047621</v>
      </c>
      <c r="F27" s="523">
        <f t="shared" si="5"/>
        <v>73998331.858520389</v>
      </c>
      <c r="G27" s="524">
        <f t="shared" si="6"/>
        <v>10285378.646342197</v>
      </c>
      <c r="H27" s="491">
        <f t="shared" si="7"/>
        <v>10285378.646342197</v>
      </c>
      <c r="I27" s="511">
        <f t="shared" si="3"/>
        <v>0</v>
      </c>
      <c r="J27" s="511"/>
      <c r="K27" s="525"/>
      <c r="L27" s="514">
        <f t="shared" si="0"/>
        <v>0</v>
      </c>
      <c r="M27" s="525"/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73998331.858520389</v>
      </c>
      <c r="E28" s="522">
        <f>IF(+I14&lt;F27,I14,D28)</f>
        <v>2318341.7619047621</v>
      </c>
      <c r="F28" s="523">
        <f t="shared" si="5"/>
        <v>71679990.096615627</v>
      </c>
      <c r="G28" s="524">
        <f t="shared" si="6"/>
        <v>10039623.88261817</v>
      </c>
      <c r="H28" s="491">
        <f t="shared" si="7"/>
        <v>10039623.88261817</v>
      </c>
      <c r="I28" s="511">
        <f t="shared" si="3"/>
        <v>0</v>
      </c>
      <c r="J28" s="511"/>
      <c r="K28" s="525"/>
      <c r="L28" s="514">
        <f t="shared" si="0"/>
        <v>0</v>
      </c>
      <c r="M28" s="525"/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71679990.096615627</v>
      </c>
      <c r="E29" s="522">
        <f>IF(+I14&lt;F28,I14,D29)</f>
        <v>2318341.7619047621</v>
      </c>
      <c r="F29" s="523">
        <f t="shared" si="5"/>
        <v>69361648.334710866</v>
      </c>
      <c r="G29" s="524">
        <f t="shared" si="6"/>
        <v>9793869.1188941468</v>
      </c>
      <c r="H29" s="491">
        <f t="shared" si="7"/>
        <v>9793869.1188941468</v>
      </c>
      <c r="I29" s="511">
        <f t="shared" si="3"/>
        <v>0</v>
      </c>
      <c r="J29" s="511"/>
      <c r="K29" s="525"/>
      <c r="L29" s="514">
        <f t="shared" si="0"/>
        <v>0</v>
      </c>
      <c r="M29" s="525"/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69361648.334710866</v>
      </c>
      <c r="E30" s="522">
        <f>IF(+I14&lt;F29,I14,D30)</f>
        <v>2318341.7619047621</v>
      </c>
      <c r="F30" s="523">
        <f t="shared" si="5"/>
        <v>67043306.572806105</v>
      </c>
      <c r="G30" s="524">
        <f t="shared" si="6"/>
        <v>9548114.3551701196</v>
      </c>
      <c r="H30" s="491">
        <f t="shared" si="7"/>
        <v>9548114.3551701196</v>
      </c>
      <c r="I30" s="511">
        <f t="shared" si="3"/>
        <v>0</v>
      </c>
      <c r="J30" s="511"/>
      <c r="K30" s="525"/>
      <c r="L30" s="514">
        <f t="shared" si="0"/>
        <v>0</v>
      </c>
      <c r="M30" s="525"/>
      <c r="N30" s="514">
        <f t="shared" si="1"/>
        <v>0</v>
      </c>
      <c r="O30" s="514">
        <f t="shared" si="2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67043306.572806105</v>
      </c>
      <c r="E31" s="522">
        <f>IF(+I14&lt;F30,I14,D31)</f>
        <v>2318341.7619047621</v>
      </c>
      <c r="F31" s="523">
        <f t="shared" si="5"/>
        <v>64724964.810901344</v>
      </c>
      <c r="G31" s="524">
        <f t="shared" si="6"/>
        <v>9302359.5914460961</v>
      </c>
      <c r="H31" s="491">
        <f t="shared" si="7"/>
        <v>9302359.5914460961</v>
      </c>
      <c r="I31" s="511">
        <f t="shared" si="3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64724964.810901344</v>
      </c>
      <c r="E32" s="522">
        <f>IF(+I14&lt;F31,I14,D32)</f>
        <v>2318341.7619047621</v>
      </c>
      <c r="F32" s="523">
        <f t="shared" si="5"/>
        <v>62406623.048996583</v>
      </c>
      <c r="G32" s="524">
        <f t="shared" si="6"/>
        <v>9056604.8277220707</v>
      </c>
      <c r="H32" s="491">
        <f t="shared" si="7"/>
        <v>9056604.8277220707</v>
      </c>
      <c r="I32" s="511">
        <f t="shared" si="3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62406623.048996583</v>
      </c>
      <c r="E33" s="522">
        <f>IF(+I14&lt;F32,I14,D33)</f>
        <v>2318341.7619047621</v>
      </c>
      <c r="F33" s="523">
        <f t="shared" si="5"/>
        <v>60088281.287091821</v>
      </c>
      <c r="G33" s="524">
        <f t="shared" si="6"/>
        <v>8810850.0639980454</v>
      </c>
      <c r="H33" s="491">
        <f t="shared" si="7"/>
        <v>8810850.0639980454</v>
      </c>
      <c r="I33" s="511">
        <f t="shared" si="3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60088281.287091821</v>
      </c>
      <c r="E34" s="522">
        <f>IF(+I14&lt;F33,I14,D34)</f>
        <v>2318341.7619047621</v>
      </c>
      <c r="F34" s="523">
        <f t="shared" si="5"/>
        <v>57769939.52518706</v>
      </c>
      <c r="G34" s="524">
        <f t="shared" si="6"/>
        <v>8565095.3002740219</v>
      </c>
      <c r="H34" s="491">
        <f t="shared" si="7"/>
        <v>8565095.3002740219</v>
      </c>
      <c r="I34" s="511">
        <f t="shared" si="3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57769939.52518706</v>
      </c>
      <c r="E35" s="522">
        <f>IF(+I14&lt;F34,I14,D35)</f>
        <v>2318341.7619047621</v>
      </c>
      <c r="F35" s="523">
        <f t="shared" si="5"/>
        <v>55451597.763282299</v>
      </c>
      <c r="G35" s="524">
        <f t="shared" si="6"/>
        <v>8319340.5365499957</v>
      </c>
      <c r="H35" s="491">
        <f t="shared" si="7"/>
        <v>8319340.5365499957</v>
      </c>
      <c r="I35" s="511">
        <f t="shared" si="3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55451597.763282299</v>
      </c>
      <c r="E36" s="522">
        <f>IF(+I14&lt;F35,I14,D36)</f>
        <v>2318341.7619047621</v>
      </c>
      <c r="F36" s="523">
        <f t="shared" si="5"/>
        <v>53133256.001377538</v>
      </c>
      <c r="G36" s="524">
        <f t="shared" si="6"/>
        <v>8073585.7728259703</v>
      </c>
      <c r="H36" s="491">
        <f t="shared" si="7"/>
        <v>8073585.7728259703</v>
      </c>
      <c r="I36" s="511">
        <f t="shared" si="3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53133256.001377538</v>
      </c>
      <c r="E37" s="522">
        <f>IF(+I14&lt;F36,I14,D37)</f>
        <v>2318341.7619047621</v>
      </c>
      <c r="F37" s="523">
        <f t="shared" si="5"/>
        <v>50814914.239472777</v>
      </c>
      <c r="G37" s="524">
        <f t="shared" si="6"/>
        <v>7827831.009101945</v>
      </c>
      <c r="H37" s="491">
        <f t="shared" si="7"/>
        <v>7827831.009101945</v>
      </c>
      <c r="I37" s="511">
        <f t="shared" si="3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50814914.239472777</v>
      </c>
      <c r="E38" s="522">
        <f>IF(+I14&lt;F37,I14,D38)</f>
        <v>2318341.7619047621</v>
      </c>
      <c r="F38" s="523">
        <f t="shared" si="5"/>
        <v>48496572.477568015</v>
      </c>
      <c r="G38" s="524">
        <f t="shared" si="6"/>
        <v>7582076.2453779206</v>
      </c>
      <c r="H38" s="491">
        <f t="shared" si="7"/>
        <v>7582076.2453779206</v>
      </c>
      <c r="I38" s="511">
        <f t="shared" si="3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48496572.477568015</v>
      </c>
      <c r="E39" s="522">
        <f>IF(+I14&lt;F38,I14,D39)</f>
        <v>2318341.7619047621</v>
      </c>
      <c r="F39" s="523">
        <f t="shared" si="5"/>
        <v>46178230.715663254</v>
      </c>
      <c r="G39" s="524">
        <f t="shared" si="6"/>
        <v>7336321.4816538952</v>
      </c>
      <c r="H39" s="491">
        <f t="shared" si="7"/>
        <v>7336321.4816538952</v>
      </c>
      <c r="I39" s="511">
        <f t="shared" si="3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46178230.715663254</v>
      </c>
      <c r="E40" s="522">
        <f>IF(+I14&lt;F39,I14,D40)</f>
        <v>2318341.7619047621</v>
      </c>
      <c r="F40" s="523">
        <f t="shared" si="5"/>
        <v>43859888.953758493</v>
      </c>
      <c r="G40" s="524">
        <f t="shared" si="6"/>
        <v>7090566.7179298699</v>
      </c>
      <c r="H40" s="491">
        <f t="shared" si="7"/>
        <v>7090566.7179298699</v>
      </c>
      <c r="I40" s="511">
        <f t="shared" si="3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43859888.953758493</v>
      </c>
      <c r="E41" s="522">
        <f>IF(+I14&lt;F40,I14,D41)</f>
        <v>2318341.7619047621</v>
      </c>
      <c r="F41" s="523">
        <f t="shared" si="5"/>
        <v>41541547.191853732</v>
      </c>
      <c r="G41" s="524">
        <f t="shared" si="6"/>
        <v>6844811.9542058446</v>
      </c>
      <c r="H41" s="491">
        <f t="shared" si="7"/>
        <v>6844811.9542058446</v>
      </c>
      <c r="I41" s="511">
        <f t="shared" si="3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41541547.191853732</v>
      </c>
      <c r="E42" s="522">
        <f>IF(+I14&lt;F41,I14,D42)</f>
        <v>2318341.7619047621</v>
      </c>
      <c r="F42" s="523">
        <f t="shared" si="5"/>
        <v>39223205.429948971</v>
      </c>
      <c r="G42" s="524">
        <f t="shared" si="6"/>
        <v>6599057.1904818201</v>
      </c>
      <c r="H42" s="491">
        <f t="shared" si="7"/>
        <v>6599057.1904818201</v>
      </c>
      <c r="I42" s="511">
        <f t="shared" si="3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39223205.429948971</v>
      </c>
      <c r="E43" s="522">
        <f>IF(+I14&lt;F42,I14,D43)</f>
        <v>2318341.7619047621</v>
      </c>
      <c r="F43" s="523">
        <f t="shared" si="5"/>
        <v>36904863.668044209</v>
      </c>
      <c r="G43" s="524">
        <f t="shared" si="6"/>
        <v>6353302.4267577948</v>
      </c>
      <c r="H43" s="491">
        <f t="shared" si="7"/>
        <v>6353302.4267577948</v>
      </c>
      <c r="I43" s="511">
        <f t="shared" si="3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36904863.668044209</v>
      </c>
      <c r="E44" s="522">
        <f>IF(+I14&lt;F43,I14,D44)</f>
        <v>2318341.7619047621</v>
      </c>
      <c r="F44" s="523">
        <f t="shared" si="5"/>
        <v>34586521.906139448</v>
      </c>
      <c r="G44" s="524">
        <f t="shared" si="6"/>
        <v>6107547.6630337695</v>
      </c>
      <c r="H44" s="491">
        <f t="shared" si="7"/>
        <v>6107547.6630337695</v>
      </c>
      <c r="I44" s="511">
        <f t="shared" si="3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34586521.906139448</v>
      </c>
      <c r="E45" s="522">
        <f>IF(+I14&lt;F44,I14,D45)</f>
        <v>2318341.7619047621</v>
      </c>
      <c r="F45" s="523">
        <f t="shared" si="5"/>
        <v>32268180.144234687</v>
      </c>
      <c r="G45" s="524">
        <f t="shared" si="6"/>
        <v>5861792.8993097451</v>
      </c>
      <c r="H45" s="491">
        <f t="shared" si="7"/>
        <v>5861792.8993097451</v>
      </c>
      <c r="I45" s="511">
        <f t="shared" si="3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32268180.144234687</v>
      </c>
      <c r="E46" s="522">
        <f>IF(+I14&lt;F45,I14,D46)</f>
        <v>2318341.7619047621</v>
      </c>
      <c r="F46" s="523">
        <f t="shared" si="5"/>
        <v>29949838.382329926</v>
      </c>
      <c r="G46" s="524">
        <f t="shared" si="6"/>
        <v>5616038.1355857197</v>
      </c>
      <c r="H46" s="491">
        <f t="shared" si="7"/>
        <v>5616038.1355857197</v>
      </c>
      <c r="I46" s="511">
        <f t="shared" si="3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29949838.382329926</v>
      </c>
      <c r="E47" s="522">
        <f>IF(+I14&lt;F46,I14,D47)</f>
        <v>2318341.7619047621</v>
      </c>
      <c r="F47" s="523">
        <f t="shared" si="5"/>
        <v>27631496.620425165</v>
      </c>
      <c r="G47" s="524">
        <f t="shared" si="6"/>
        <v>5370283.3718616944</v>
      </c>
      <c r="H47" s="491">
        <f t="shared" si="7"/>
        <v>5370283.3718616944</v>
      </c>
      <c r="I47" s="511">
        <f t="shared" si="3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27631496.620425165</v>
      </c>
      <c r="E48" s="522">
        <f>IF(+I14&lt;F47,I14,D48)</f>
        <v>2318341.7619047621</v>
      </c>
      <c r="F48" s="523">
        <f t="shared" si="5"/>
        <v>25313154.858520404</v>
      </c>
      <c r="G48" s="524">
        <f t="shared" si="6"/>
        <v>5124528.608137669</v>
      </c>
      <c r="H48" s="491">
        <f t="shared" si="7"/>
        <v>5124528.608137669</v>
      </c>
      <c r="I48" s="511">
        <f t="shared" si="3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25313154.858520404</v>
      </c>
      <c r="E49" s="522">
        <f>IF(+I14&lt;F48,I14,D49)</f>
        <v>2318341.7619047621</v>
      </c>
      <c r="F49" s="523">
        <f t="shared" si="5"/>
        <v>22994813.096615642</v>
      </c>
      <c r="G49" s="524">
        <f t="shared" si="6"/>
        <v>4878773.8444136437</v>
      </c>
      <c r="H49" s="491">
        <f t="shared" si="7"/>
        <v>4878773.8444136437</v>
      </c>
      <c r="I49" s="511">
        <f t="shared" si="3"/>
        <v>0</v>
      </c>
      <c r="J49" s="511"/>
      <c r="K49" s="525"/>
      <c r="L49" s="514">
        <f t="shared" si="0"/>
        <v>0</v>
      </c>
      <c r="M49" s="525"/>
      <c r="N49" s="514">
        <f t="shared" si="1"/>
        <v>0</v>
      </c>
      <c r="O49" s="514">
        <f t="shared" si="2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22994813.096615642</v>
      </c>
      <c r="E50" s="522">
        <f>IF(+I14&lt;F49,I14,D50)</f>
        <v>2318341.7619047621</v>
      </c>
      <c r="F50" s="523">
        <f t="shared" si="5"/>
        <v>20676471.334710881</v>
      </c>
      <c r="G50" s="524">
        <f t="shared" ref="G50:G72" si="8">+I$12*((D50+F50)/2)+E50</f>
        <v>4633019.0806896184</v>
      </c>
      <c r="H50" s="491">
        <f t="shared" ref="H50:H72" si="9">+I$13*((D50+F50)/2)+E50</f>
        <v>4633019.0806896184</v>
      </c>
      <c r="I50" s="511">
        <f t="shared" si="3"/>
        <v>0</v>
      </c>
      <c r="J50" s="511"/>
      <c r="K50" s="525"/>
      <c r="L50" s="514">
        <f t="shared" si="0"/>
        <v>0</v>
      </c>
      <c r="M50" s="525"/>
      <c r="N50" s="514">
        <f t="shared" si="1"/>
        <v>0</v>
      </c>
      <c r="O50" s="514">
        <f t="shared" si="2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20676471.334710881</v>
      </c>
      <c r="E51" s="522">
        <f>IF(+I14&lt;F50,I14,D51)</f>
        <v>2318341.7619047621</v>
      </c>
      <c r="F51" s="523">
        <f t="shared" si="5"/>
        <v>18358129.57280612</v>
      </c>
      <c r="G51" s="524">
        <f t="shared" si="8"/>
        <v>4387264.316965594</v>
      </c>
      <c r="H51" s="491">
        <f t="shared" si="9"/>
        <v>4387264.316965594</v>
      </c>
      <c r="I51" s="511">
        <f t="shared" si="3"/>
        <v>0</v>
      </c>
      <c r="J51" s="511"/>
      <c r="K51" s="525"/>
      <c r="L51" s="514">
        <f t="shared" si="0"/>
        <v>0</v>
      </c>
      <c r="M51" s="525"/>
      <c r="N51" s="514">
        <f t="shared" si="1"/>
        <v>0</v>
      </c>
      <c r="O51" s="514">
        <f t="shared" si="2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18358129.57280612</v>
      </c>
      <c r="E52" s="522">
        <f>IF(+I14&lt;F51,I14,D52)</f>
        <v>2318341.7619047621</v>
      </c>
      <c r="F52" s="523">
        <f t="shared" si="5"/>
        <v>16039787.810901359</v>
      </c>
      <c r="G52" s="524">
        <f t="shared" si="8"/>
        <v>4141509.5532415686</v>
      </c>
      <c r="H52" s="491">
        <f t="shared" si="9"/>
        <v>4141509.5532415686</v>
      </c>
      <c r="I52" s="511">
        <f t="shared" si="3"/>
        <v>0</v>
      </c>
      <c r="J52" s="511"/>
      <c r="K52" s="525"/>
      <c r="L52" s="514">
        <f t="shared" si="0"/>
        <v>0</v>
      </c>
      <c r="M52" s="525"/>
      <c r="N52" s="514">
        <f t="shared" si="1"/>
        <v>0</v>
      </c>
      <c r="O52" s="514">
        <f t="shared" si="2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16039787.810901359</v>
      </c>
      <c r="E53" s="522">
        <f>IF(+I14&lt;F52,I14,D53)</f>
        <v>2318341.7619047621</v>
      </c>
      <c r="F53" s="523">
        <f t="shared" si="5"/>
        <v>13721446.048996598</v>
      </c>
      <c r="G53" s="524">
        <f t="shared" si="8"/>
        <v>3895754.7895175433</v>
      </c>
      <c r="H53" s="491">
        <f t="shared" si="9"/>
        <v>3895754.7895175433</v>
      </c>
      <c r="I53" s="511">
        <f t="shared" si="3"/>
        <v>0</v>
      </c>
      <c r="J53" s="511"/>
      <c r="K53" s="525"/>
      <c r="L53" s="514">
        <f t="shared" si="0"/>
        <v>0</v>
      </c>
      <c r="M53" s="525"/>
      <c r="N53" s="514">
        <f t="shared" si="1"/>
        <v>0</v>
      </c>
      <c r="O53" s="514">
        <f t="shared" si="2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13721446.048996598</v>
      </c>
      <c r="E54" s="522">
        <f>IF(+I14&lt;F53,I14,D54)</f>
        <v>2318341.7619047621</v>
      </c>
      <c r="F54" s="523">
        <f t="shared" si="5"/>
        <v>11403104.287091836</v>
      </c>
      <c r="G54" s="524">
        <f t="shared" si="8"/>
        <v>3650000.0257935184</v>
      </c>
      <c r="H54" s="491">
        <f t="shared" si="9"/>
        <v>3650000.0257935184</v>
      </c>
      <c r="I54" s="511">
        <f t="shared" si="3"/>
        <v>0</v>
      </c>
      <c r="J54" s="511"/>
      <c r="K54" s="525"/>
      <c r="L54" s="514">
        <f t="shared" si="0"/>
        <v>0</v>
      </c>
      <c r="M54" s="525"/>
      <c r="N54" s="514">
        <f t="shared" si="1"/>
        <v>0</v>
      </c>
      <c r="O54" s="514">
        <f t="shared" si="2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11403104.287091836</v>
      </c>
      <c r="E55" s="522">
        <f>IF(+I14&lt;F54,I14,D55)</f>
        <v>2318341.7619047621</v>
      </c>
      <c r="F55" s="523">
        <f t="shared" si="5"/>
        <v>9084762.5251870751</v>
      </c>
      <c r="G55" s="524">
        <f t="shared" si="8"/>
        <v>3404245.2620694935</v>
      </c>
      <c r="H55" s="491">
        <f t="shared" si="9"/>
        <v>3404245.2620694935</v>
      </c>
      <c r="I55" s="511">
        <f t="shared" si="3"/>
        <v>0</v>
      </c>
      <c r="J55" s="511"/>
      <c r="K55" s="525"/>
      <c r="L55" s="514">
        <f t="shared" si="0"/>
        <v>0</v>
      </c>
      <c r="M55" s="525"/>
      <c r="N55" s="514">
        <f t="shared" si="1"/>
        <v>0</v>
      </c>
      <c r="O55" s="514">
        <f t="shared" si="2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9084762.5251870751</v>
      </c>
      <c r="E56" s="522">
        <f>IF(+I14&lt;F55,I14,D56)</f>
        <v>2318341.7619047621</v>
      </c>
      <c r="F56" s="523">
        <f t="shared" si="5"/>
        <v>6766420.763282313</v>
      </c>
      <c r="G56" s="524">
        <f t="shared" si="8"/>
        <v>3158490.4983454682</v>
      </c>
      <c r="H56" s="491">
        <f t="shared" si="9"/>
        <v>3158490.4983454682</v>
      </c>
      <c r="I56" s="511">
        <f t="shared" si="3"/>
        <v>0</v>
      </c>
      <c r="J56" s="511"/>
      <c r="K56" s="525"/>
      <c r="L56" s="514">
        <f t="shared" si="0"/>
        <v>0</v>
      </c>
      <c r="M56" s="525"/>
      <c r="N56" s="514">
        <f t="shared" si="1"/>
        <v>0</v>
      </c>
      <c r="O56" s="514">
        <f t="shared" si="2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6766420.763282313</v>
      </c>
      <c r="E57" s="522">
        <f>IF(+I14&lt;F56,I14,D57)</f>
        <v>2318341.7619047621</v>
      </c>
      <c r="F57" s="523">
        <f t="shared" si="5"/>
        <v>4448079.0013775509</v>
      </c>
      <c r="G57" s="524">
        <f t="shared" si="8"/>
        <v>2912735.7346214429</v>
      </c>
      <c r="H57" s="491">
        <f t="shared" si="9"/>
        <v>2912735.7346214429</v>
      </c>
      <c r="I57" s="511">
        <f t="shared" si="3"/>
        <v>0</v>
      </c>
      <c r="J57" s="511"/>
      <c r="K57" s="525"/>
      <c r="L57" s="514">
        <f t="shared" si="0"/>
        <v>0</v>
      </c>
      <c r="M57" s="525"/>
      <c r="N57" s="514">
        <f t="shared" si="1"/>
        <v>0</v>
      </c>
      <c r="O57" s="514">
        <f t="shared" si="2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4448079.0013775509</v>
      </c>
      <c r="E58" s="522">
        <f>IF(+I14&lt;F57,I14,D58)</f>
        <v>2318341.7619047621</v>
      </c>
      <c r="F58" s="523">
        <f t="shared" si="5"/>
        <v>2129737.2394727888</v>
      </c>
      <c r="G58" s="524">
        <f t="shared" si="8"/>
        <v>2666980.9708974175</v>
      </c>
      <c r="H58" s="491">
        <f t="shared" si="9"/>
        <v>2666980.9708974175</v>
      </c>
      <c r="I58" s="511">
        <f t="shared" si="3"/>
        <v>0</v>
      </c>
      <c r="J58" s="511"/>
      <c r="K58" s="525"/>
      <c r="L58" s="514">
        <f t="shared" si="0"/>
        <v>0</v>
      </c>
      <c r="M58" s="525"/>
      <c r="N58" s="514">
        <f t="shared" si="1"/>
        <v>0</v>
      </c>
      <c r="O58" s="514">
        <f t="shared" si="2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2129737.2394727888</v>
      </c>
      <c r="E59" s="522">
        <f>IF(+I14&lt;F58,I14,D59)</f>
        <v>2129737.2394727888</v>
      </c>
      <c r="F59" s="523">
        <f t="shared" si="5"/>
        <v>0</v>
      </c>
      <c r="G59" s="524">
        <f t="shared" si="8"/>
        <v>2242618.1530381101</v>
      </c>
      <c r="H59" s="491">
        <f t="shared" si="9"/>
        <v>2242618.1530381101</v>
      </c>
      <c r="I59" s="511">
        <f t="shared" si="3"/>
        <v>0</v>
      </c>
      <c r="J59" s="511"/>
      <c r="K59" s="525"/>
      <c r="L59" s="514">
        <f t="shared" si="0"/>
        <v>0</v>
      </c>
      <c r="M59" s="525"/>
      <c r="N59" s="514">
        <f t="shared" si="1"/>
        <v>0</v>
      </c>
      <c r="O59" s="514">
        <f t="shared" si="2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3"/>
        <v>0</v>
      </c>
      <c r="J60" s="511"/>
      <c r="K60" s="525"/>
      <c r="L60" s="514">
        <f t="shared" si="0"/>
        <v>0</v>
      </c>
      <c r="M60" s="525"/>
      <c r="N60" s="514">
        <f t="shared" si="1"/>
        <v>0</v>
      </c>
      <c r="O60" s="514">
        <f t="shared" si="2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3"/>
        <v>0</v>
      </c>
      <c r="J61" s="511"/>
      <c r="K61" s="525"/>
      <c r="L61" s="514">
        <f t="shared" si="0"/>
        <v>0</v>
      </c>
      <c r="M61" s="525"/>
      <c r="N61" s="514">
        <f t="shared" si="1"/>
        <v>0</v>
      </c>
      <c r="O61" s="514">
        <f t="shared" si="2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3"/>
        <v>0</v>
      </c>
      <c r="J62" s="511"/>
      <c r="K62" s="525"/>
      <c r="L62" s="514">
        <f t="shared" si="0"/>
        <v>0</v>
      </c>
      <c r="M62" s="525"/>
      <c r="N62" s="514">
        <f t="shared" si="1"/>
        <v>0</v>
      </c>
      <c r="O62" s="514">
        <f t="shared" si="2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3"/>
        <v>0</v>
      </c>
      <c r="J63" s="511"/>
      <c r="K63" s="525"/>
      <c r="L63" s="514">
        <f t="shared" si="0"/>
        <v>0</v>
      </c>
      <c r="M63" s="525"/>
      <c r="N63" s="514">
        <f t="shared" si="1"/>
        <v>0</v>
      </c>
      <c r="O63" s="514">
        <f t="shared" si="2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3"/>
        <v>0</v>
      </c>
      <c r="J64" s="511"/>
      <c r="K64" s="525"/>
      <c r="L64" s="514">
        <f t="shared" si="0"/>
        <v>0</v>
      </c>
      <c r="M64" s="525"/>
      <c r="N64" s="514">
        <f t="shared" si="1"/>
        <v>0</v>
      </c>
      <c r="O64" s="514">
        <f t="shared" si="2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3"/>
        <v>0</v>
      </c>
      <c r="J65" s="511"/>
      <c r="K65" s="525"/>
      <c r="L65" s="514">
        <f t="shared" si="0"/>
        <v>0</v>
      </c>
      <c r="M65" s="525"/>
      <c r="N65" s="514">
        <f t="shared" si="1"/>
        <v>0</v>
      </c>
      <c r="O65" s="514">
        <f t="shared" si="2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3"/>
        <v>0</v>
      </c>
      <c r="J66" s="511"/>
      <c r="K66" s="525"/>
      <c r="L66" s="514">
        <f t="shared" si="0"/>
        <v>0</v>
      </c>
      <c r="M66" s="525"/>
      <c r="N66" s="514">
        <f t="shared" si="1"/>
        <v>0</v>
      </c>
      <c r="O66" s="514">
        <f t="shared" si="2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3"/>
        <v>0</v>
      </c>
      <c r="J67" s="511"/>
      <c r="K67" s="525"/>
      <c r="L67" s="514">
        <f t="shared" si="0"/>
        <v>0</v>
      </c>
      <c r="M67" s="525"/>
      <c r="N67" s="514">
        <f t="shared" si="1"/>
        <v>0</v>
      </c>
      <c r="O67" s="514">
        <f t="shared" si="2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3"/>
        <v>0</v>
      </c>
      <c r="J68" s="511"/>
      <c r="K68" s="525"/>
      <c r="L68" s="514">
        <f t="shared" si="0"/>
        <v>0</v>
      </c>
      <c r="M68" s="525"/>
      <c r="N68" s="514">
        <f t="shared" si="1"/>
        <v>0</v>
      </c>
      <c r="O68" s="514">
        <f t="shared" si="2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3"/>
        <v>0</v>
      </c>
      <c r="J69" s="511"/>
      <c r="K69" s="525"/>
      <c r="L69" s="514">
        <f t="shared" si="0"/>
        <v>0</v>
      </c>
      <c r="M69" s="525"/>
      <c r="N69" s="514">
        <f t="shared" si="1"/>
        <v>0</v>
      </c>
      <c r="O69" s="514">
        <f t="shared" si="2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3"/>
        <v>0</v>
      </c>
      <c r="J70" s="511"/>
      <c r="K70" s="525"/>
      <c r="L70" s="514">
        <f t="shared" si="0"/>
        <v>0</v>
      </c>
      <c r="M70" s="525"/>
      <c r="N70" s="514">
        <f t="shared" si="1"/>
        <v>0</v>
      </c>
      <c r="O70" s="514">
        <f t="shared" si="2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3"/>
        <v>0</v>
      </c>
      <c r="J71" s="511"/>
      <c r="K71" s="525"/>
      <c r="L71" s="514">
        <f t="shared" si="0"/>
        <v>0</v>
      </c>
      <c r="M71" s="525"/>
      <c r="N71" s="514">
        <f t="shared" si="1"/>
        <v>0</v>
      </c>
      <c r="O71" s="514">
        <f t="shared" si="2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3"/>
        <v>0</v>
      </c>
      <c r="J72" s="511"/>
      <c r="K72" s="532"/>
      <c r="L72" s="533">
        <f t="shared" si="0"/>
        <v>0</v>
      </c>
      <c r="M72" s="532"/>
      <c r="N72" s="533">
        <f t="shared" si="1"/>
        <v>0</v>
      </c>
      <c r="O72" s="533">
        <f t="shared" si="2"/>
        <v>0</v>
      </c>
      <c r="P72" s="272"/>
    </row>
    <row r="73" spans="2:16" ht="12.5">
      <c r="C73" s="374" t="s">
        <v>78</v>
      </c>
      <c r="D73" s="375"/>
      <c r="E73" s="375">
        <f>SUM(E17:E72)</f>
        <v>97370354.000000015</v>
      </c>
      <c r="F73" s="375"/>
      <c r="G73" s="375">
        <f>SUM(G17:G72)</f>
        <v>317752933.50865972</v>
      </c>
      <c r="H73" s="375">
        <f>SUM(H17:H72)</f>
        <v>317752933.50865972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11685982.932063362</v>
      </c>
      <c r="N87" s="546">
        <f>IF(J92&lt;D11,0,VLOOKUP(J92,C17:O72,11))</f>
        <v>11685982.932063362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12069821.253627364</v>
      </c>
      <c r="N88" s="550">
        <f>IF(J92&lt;D11,0,VLOOKUP(J92,C99:P154,7))</f>
        <v>12069821.253627364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383838.32156400196</v>
      </c>
      <c r="N89" s="555">
        <f>+N88-N87</f>
        <v>383838.32156400196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TP2009089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>
        <f>+I12-J94</f>
        <v>-1.0360014994395816E-3</v>
      </c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75">
        <f>+K94*G101</f>
        <v>-97274.814212755096</v>
      </c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2264426.8372093025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0">+I99-H99</f>
        <v>0</v>
      </c>
      <c r="K99" s="514"/>
      <c r="L99" s="512">
        <f>+H99</f>
        <v>5979898.0138057787</v>
      </c>
      <c r="M99" s="513">
        <f t="shared" ref="M99:M130" si="11">IF(L99&lt;&gt;0,+H99-L99,0)</f>
        <v>0</v>
      </c>
      <c r="N99" s="512">
        <f>+I99</f>
        <v>5979898.0138057787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0"/>
        <v>0</v>
      </c>
      <c r="K100" s="514"/>
      <c r="L100" s="655">
        <f>+H100</f>
        <v>13987145.75171851</v>
      </c>
      <c r="M100" s="514">
        <f t="shared" si="11"/>
        <v>0</v>
      </c>
      <c r="N100" s="655">
        <f>+I100</f>
        <v>13987145.75171851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0"/>
        <v>0</v>
      </c>
      <c r="K101" s="514"/>
      <c r="L101" s="655">
        <f>+H101</f>
        <v>12233995.703663049</v>
      </c>
      <c r="M101" s="514">
        <f t="shared" ref="M101" si="15">IF(L101&lt;&gt;0,+H101-L101,0)</f>
        <v>0</v>
      </c>
      <c r="N101" s="655">
        <f>+I101</f>
        <v>12233995.703663049</v>
      </c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>IU</v>
      </c>
      <c r="C102" s="507">
        <f>IF(D93="","-",+C101+1)</f>
        <v>2019</v>
      </c>
      <c r="D102" s="374">
        <f>IF(F101+SUM(E$99:E101)=D$92,F101,D$92-SUM(E$99:E101))</f>
        <v>92736701</v>
      </c>
      <c r="E102" s="522">
        <f>IF(+J96&lt;F101,J96,D102)</f>
        <v>2264426.8372093025</v>
      </c>
      <c r="F102" s="523">
        <f t="shared" ref="F102:F130" si="16">+D102-E102</f>
        <v>90472274.162790701</v>
      </c>
      <c r="G102" s="523">
        <f t="shared" ref="G102:G130" si="17">+(F102+D102)/2</f>
        <v>91604487.581395358</v>
      </c>
      <c r="H102" s="526">
        <f t="shared" ref="H102:H154" si="18">+J$94*G102+E102</f>
        <v>12069821.253627364</v>
      </c>
      <c r="I102" s="577">
        <f t="shared" ref="I102:I154" si="19">+J$95*G102+E102</f>
        <v>12069821.253627364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90472274.162790701</v>
      </c>
      <c r="E103" s="522">
        <f>IF(+J96&lt;F102,J96,D103)</f>
        <v>2264426.8372093025</v>
      </c>
      <c r="F103" s="523">
        <f t="shared" si="16"/>
        <v>88207847.325581402</v>
      </c>
      <c r="G103" s="523">
        <f t="shared" si="17"/>
        <v>89340060.744186044</v>
      </c>
      <c r="H103" s="526">
        <f t="shared" si="18"/>
        <v>11827435.767367966</v>
      </c>
      <c r="I103" s="577">
        <f t="shared" si="19"/>
        <v>11827435.767367966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88207847.325581402</v>
      </c>
      <c r="E104" s="522">
        <f>IF(+J96&lt;F103,J96,D104)</f>
        <v>2264426.8372093025</v>
      </c>
      <c r="F104" s="523">
        <f t="shared" si="16"/>
        <v>85943420.488372102</v>
      </c>
      <c r="G104" s="523">
        <f t="shared" si="17"/>
        <v>87075633.906976759</v>
      </c>
      <c r="H104" s="526">
        <f t="shared" si="18"/>
        <v>11585050.281108573</v>
      </c>
      <c r="I104" s="577">
        <f t="shared" si="19"/>
        <v>11585050.281108573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85943420.488372102</v>
      </c>
      <c r="E105" s="522">
        <f>IF(+J96&lt;F104,J96,D105)</f>
        <v>2264426.8372093025</v>
      </c>
      <c r="F105" s="523">
        <f t="shared" si="16"/>
        <v>83678993.651162803</v>
      </c>
      <c r="G105" s="523">
        <f t="shared" si="17"/>
        <v>84811207.069767445</v>
      </c>
      <c r="H105" s="526">
        <f t="shared" si="18"/>
        <v>11342664.794849176</v>
      </c>
      <c r="I105" s="577">
        <f t="shared" si="19"/>
        <v>11342664.794849176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83678993.651162803</v>
      </c>
      <c r="E106" s="522">
        <f>IF(+J96&lt;F105,J96,D106)</f>
        <v>2264426.8372093025</v>
      </c>
      <c r="F106" s="523">
        <f t="shared" si="16"/>
        <v>81414566.813953504</v>
      </c>
      <c r="G106" s="523">
        <f t="shared" si="17"/>
        <v>82546780.232558161</v>
      </c>
      <c r="H106" s="526">
        <f t="shared" si="18"/>
        <v>11100279.308589781</v>
      </c>
      <c r="I106" s="577">
        <f t="shared" si="19"/>
        <v>11100279.308589781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81414566.813953504</v>
      </c>
      <c r="E107" s="522">
        <f>IF(+J96&lt;F106,J96,D107)</f>
        <v>2264426.8372093025</v>
      </c>
      <c r="F107" s="523">
        <f t="shared" si="16"/>
        <v>79150139.976744205</v>
      </c>
      <c r="G107" s="523">
        <f t="shared" si="17"/>
        <v>80282353.395348847</v>
      </c>
      <c r="H107" s="526">
        <f t="shared" si="18"/>
        <v>10857893.822330384</v>
      </c>
      <c r="I107" s="577">
        <f t="shared" si="19"/>
        <v>10857893.822330384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79150139.976744205</v>
      </c>
      <c r="E108" s="522">
        <f>IF(+J96&lt;F107,J96,D108)</f>
        <v>2264426.8372093025</v>
      </c>
      <c r="F108" s="523">
        <f t="shared" si="16"/>
        <v>76885713.139534906</v>
      </c>
      <c r="G108" s="523">
        <f t="shared" si="17"/>
        <v>78017926.558139563</v>
      </c>
      <c r="H108" s="526">
        <f t="shared" si="18"/>
        <v>10615508.33607099</v>
      </c>
      <c r="I108" s="577">
        <f t="shared" si="19"/>
        <v>10615508.33607099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76885713.139534906</v>
      </c>
      <c r="E109" s="522">
        <f>IF(+J96&lt;F108,J96,D109)</f>
        <v>2264426.8372093025</v>
      </c>
      <c r="F109" s="523">
        <f t="shared" si="16"/>
        <v>74621286.302325606</v>
      </c>
      <c r="G109" s="523">
        <f t="shared" si="17"/>
        <v>75753499.720930248</v>
      </c>
      <c r="H109" s="526">
        <f t="shared" si="18"/>
        <v>10373122.849811593</v>
      </c>
      <c r="I109" s="577">
        <f t="shared" si="19"/>
        <v>10373122.849811593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74621286.302325606</v>
      </c>
      <c r="E110" s="522">
        <f>IF(+J96&lt;F109,J96,D110)</f>
        <v>2264426.8372093025</v>
      </c>
      <c r="F110" s="523">
        <f t="shared" si="16"/>
        <v>72356859.465116307</v>
      </c>
      <c r="G110" s="523">
        <f t="shared" si="17"/>
        <v>73489072.883720964</v>
      </c>
      <c r="H110" s="526">
        <f t="shared" si="18"/>
        <v>10130737.3635522</v>
      </c>
      <c r="I110" s="577">
        <f t="shared" si="19"/>
        <v>10130737.3635522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72356859.465116307</v>
      </c>
      <c r="E111" s="522">
        <f>IF(+J96&lt;F110,J96,D111)</f>
        <v>2264426.8372093025</v>
      </c>
      <c r="F111" s="523">
        <f t="shared" si="16"/>
        <v>70092432.627907008</v>
      </c>
      <c r="G111" s="523">
        <f t="shared" si="17"/>
        <v>71224646.04651165</v>
      </c>
      <c r="H111" s="526">
        <f t="shared" si="18"/>
        <v>9888351.8772928026</v>
      </c>
      <c r="I111" s="577">
        <f t="shared" si="19"/>
        <v>9888351.8772928026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70092432.627907008</v>
      </c>
      <c r="E112" s="522">
        <f>IF(+J96&lt;F111,J96,D112)</f>
        <v>2264426.8372093025</v>
      </c>
      <c r="F112" s="523">
        <f t="shared" si="16"/>
        <v>67828005.790697709</v>
      </c>
      <c r="G112" s="523">
        <f t="shared" si="17"/>
        <v>68960219.209302366</v>
      </c>
      <c r="H112" s="526">
        <f t="shared" si="18"/>
        <v>9645966.3910334073</v>
      </c>
      <c r="I112" s="577">
        <f t="shared" si="19"/>
        <v>9645966.3910334073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67828005.790697709</v>
      </c>
      <c r="E113" s="522">
        <f>IF(+J96&lt;F112,J96,D113)</f>
        <v>2264426.8372093025</v>
      </c>
      <c r="F113" s="523">
        <f t="shared" si="16"/>
        <v>65563578.95348841</v>
      </c>
      <c r="G113" s="523">
        <f t="shared" si="17"/>
        <v>66695792.372093059</v>
      </c>
      <c r="H113" s="526">
        <f t="shared" si="18"/>
        <v>9403580.904774012</v>
      </c>
      <c r="I113" s="577">
        <f t="shared" si="19"/>
        <v>9403580.904774012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65563578.95348841</v>
      </c>
      <c r="E114" s="522">
        <f>IF(+J96&lt;F113,J96,D114)</f>
        <v>2264426.8372093025</v>
      </c>
      <c r="F114" s="523">
        <f t="shared" si="16"/>
        <v>63299152.11627911</v>
      </c>
      <c r="G114" s="523">
        <f t="shared" si="17"/>
        <v>64431365.53488376</v>
      </c>
      <c r="H114" s="526">
        <f t="shared" si="18"/>
        <v>9161195.4185146168</v>
      </c>
      <c r="I114" s="577">
        <f t="shared" si="19"/>
        <v>9161195.4185146168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63299152.11627911</v>
      </c>
      <c r="E115" s="522">
        <f>IF(+J96&lt;F114,J96,D115)</f>
        <v>2264426.8372093025</v>
      </c>
      <c r="F115" s="523">
        <f t="shared" si="16"/>
        <v>61034725.279069811</v>
      </c>
      <c r="G115" s="523">
        <f t="shared" si="17"/>
        <v>62166938.697674461</v>
      </c>
      <c r="H115" s="526">
        <f t="shared" si="18"/>
        <v>8918809.9322552197</v>
      </c>
      <c r="I115" s="577">
        <f t="shared" si="19"/>
        <v>8918809.9322552197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61034725.279069811</v>
      </c>
      <c r="E116" s="522">
        <f>IF(+J96&lt;F115,J96,D116)</f>
        <v>2264426.8372093025</v>
      </c>
      <c r="F116" s="523">
        <f t="shared" si="16"/>
        <v>58770298.441860512</v>
      </c>
      <c r="G116" s="523">
        <f t="shared" si="17"/>
        <v>59902511.860465162</v>
      </c>
      <c r="H116" s="526">
        <f t="shared" si="18"/>
        <v>8676424.4459958244</v>
      </c>
      <c r="I116" s="577">
        <f t="shared" si="19"/>
        <v>8676424.4459958244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58770298.441860512</v>
      </c>
      <c r="E117" s="522">
        <f>IF(+J96&lt;F116,J96,D117)</f>
        <v>2264426.8372093025</v>
      </c>
      <c r="F117" s="523">
        <f t="shared" si="16"/>
        <v>56505871.604651213</v>
      </c>
      <c r="G117" s="523">
        <f t="shared" si="17"/>
        <v>57638085.023255862</v>
      </c>
      <c r="H117" s="526">
        <f t="shared" si="18"/>
        <v>8434038.9597364292</v>
      </c>
      <c r="I117" s="577">
        <f t="shared" si="19"/>
        <v>8434038.9597364292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56505871.604651213</v>
      </c>
      <c r="E118" s="522">
        <f>IF(+J96&lt;F117,J96,D118)</f>
        <v>2264426.8372093025</v>
      </c>
      <c r="F118" s="523">
        <f t="shared" si="16"/>
        <v>54241444.767441913</v>
      </c>
      <c r="G118" s="523">
        <f t="shared" si="17"/>
        <v>55373658.186046563</v>
      </c>
      <c r="H118" s="526">
        <f t="shared" si="18"/>
        <v>8191653.4734770339</v>
      </c>
      <c r="I118" s="577">
        <f t="shared" si="19"/>
        <v>8191653.4734770339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54241444.767441913</v>
      </c>
      <c r="E119" s="522">
        <f>IF(+J96&lt;F118,J96,D119)</f>
        <v>2264426.8372093025</v>
      </c>
      <c r="F119" s="523">
        <f t="shared" si="16"/>
        <v>51977017.930232614</v>
      </c>
      <c r="G119" s="523">
        <f t="shared" si="17"/>
        <v>53109231.348837264</v>
      </c>
      <c r="H119" s="526">
        <f t="shared" si="18"/>
        <v>7949267.9872176386</v>
      </c>
      <c r="I119" s="577">
        <f t="shared" si="19"/>
        <v>7949267.9872176386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51977017.930232614</v>
      </c>
      <c r="E120" s="522">
        <f>IF(+J96&lt;F119,J96,D120)</f>
        <v>2264426.8372093025</v>
      </c>
      <c r="F120" s="523">
        <f t="shared" si="16"/>
        <v>49712591.093023315</v>
      </c>
      <c r="G120" s="523">
        <f t="shared" si="17"/>
        <v>50844804.511627965</v>
      </c>
      <c r="H120" s="526">
        <f t="shared" si="18"/>
        <v>7706882.5009582434</v>
      </c>
      <c r="I120" s="577">
        <f t="shared" si="19"/>
        <v>7706882.5009582434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49712591.093023315</v>
      </c>
      <c r="E121" s="522">
        <f>IF(+J96&lt;F120,J96,D121)</f>
        <v>2264426.8372093025</v>
      </c>
      <c r="F121" s="523">
        <f t="shared" si="16"/>
        <v>47448164.255814016</v>
      </c>
      <c r="G121" s="523">
        <f t="shared" si="17"/>
        <v>48580377.674418665</v>
      </c>
      <c r="H121" s="526">
        <f t="shared" si="18"/>
        <v>7464497.0146988481</v>
      </c>
      <c r="I121" s="577">
        <f t="shared" si="19"/>
        <v>7464497.0146988481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47448164.255814016</v>
      </c>
      <c r="E122" s="522">
        <f>IF(+J96&lt;F121,J96,D122)</f>
        <v>2264426.8372093025</v>
      </c>
      <c r="F122" s="523">
        <f t="shared" si="16"/>
        <v>45183737.418604717</v>
      </c>
      <c r="G122" s="523">
        <f t="shared" si="17"/>
        <v>46315950.837209366</v>
      </c>
      <c r="H122" s="526">
        <f t="shared" si="18"/>
        <v>7222111.5284394529</v>
      </c>
      <c r="I122" s="577">
        <f t="shared" si="19"/>
        <v>7222111.5284394529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45183737.418604717</v>
      </c>
      <c r="E123" s="522">
        <f>IF(+J96&lt;F122,J96,D123)</f>
        <v>2264426.8372093025</v>
      </c>
      <c r="F123" s="523">
        <f t="shared" si="16"/>
        <v>42919310.581395417</v>
      </c>
      <c r="G123" s="523">
        <f t="shared" si="17"/>
        <v>44051524.000000067</v>
      </c>
      <c r="H123" s="526">
        <f t="shared" si="18"/>
        <v>6979726.0421800558</v>
      </c>
      <c r="I123" s="577">
        <f t="shared" si="19"/>
        <v>6979726.0421800558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42919310.581395417</v>
      </c>
      <c r="E124" s="522">
        <f>IF(+J96&lt;F123,J96,D124)</f>
        <v>2264426.8372093025</v>
      </c>
      <c r="F124" s="523">
        <f t="shared" si="16"/>
        <v>40654883.744186118</v>
      </c>
      <c r="G124" s="523">
        <f t="shared" si="17"/>
        <v>41787097.162790768</v>
      </c>
      <c r="H124" s="526">
        <f t="shared" si="18"/>
        <v>6737340.5559206605</v>
      </c>
      <c r="I124" s="577">
        <f t="shared" si="19"/>
        <v>6737340.5559206605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40654883.744186118</v>
      </c>
      <c r="E125" s="522">
        <f>IF(+J96&lt;F124,J96,D125)</f>
        <v>2264426.8372093025</v>
      </c>
      <c r="F125" s="523">
        <f t="shared" si="16"/>
        <v>38390456.906976819</v>
      </c>
      <c r="G125" s="523">
        <f t="shared" si="17"/>
        <v>39522670.325581469</v>
      </c>
      <c r="H125" s="526">
        <f t="shared" si="18"/>
        <v>6494955.0696612652</v>
      </c>
      <c r="I125" s="577">
        <f t="shared" si="19"/>
        <v>6494955.0696612652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38390456.906976819</v>
      </c>
      <c r="E126" s="522">
        <f>IF(+J96&lt;F125,J96,D126)</f>
        <v>2264426.8372093025</v>
      </c>
      <c r="F126" s="523">
        <f t="shared" si="16"/>
        <v>36126030.06976752</v>
      </c>
      <c r="G126" s="523">
        <f t="shared" si="17"/>
        <v>37258243.488372169</v>
      </c>
      <c r="H126" s="526">
        <f t="shared" si="18"/>
        <v>6252569.58340187</v>
      </c>
      <c r="I126" s="577">
        <f t="shared" si="19"/>
        <v>6252569.58340187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36126030.06976752</v>
      </c>
      <c r="E127" s="522">
        <f>IF(+J96&lt;F126,J96,D127)</f>
        <v>2264426.8372093025</v>
      </c>
      <c r="F127" s="523">
        <f t="shared" si="16"/>
        <v>33861603.232558221</v>
      </c>
      <c r="G127" s="523">
        <f t="shared" si="17"/>
        <v>34993816.65116287</v>
      </c>
      <c r="H127" s="526">
        <f t="shared" si="18"/>
        <v>6010184.0971424747</v>
      </c>
      <c r="I127" s="577">
        <f t="shared" si="19"/>
        <v>6010184.0971424747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33861603.232558221</v>
      </c>
      <c r="E128" s="522">
        <f>IF(+J96&lt;F127,J96,D128)</f>
        <v>2264426.8372093025</v>
      </c>
      <c r="F128" s="523">
        <f t="shared" si="16"/>
        <v>31597176.395348918</v>
      </c>
      <c r="G128" s="523">
        <f t="shared" si="17"/>
        <v>32729389.813953571</v>
      </c>
      <c r="H128" s="526">
        <f t="shared" si="18"/>
        <v>5767798.6108830795</v>
      </c>
      <c r="I128" s="577">
        <f t="shared" si="19"/>
        <v>5767798.6108830795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31597176.395348918</v>
      </c>
      <c r="E129" s="522">
        <f>IF(+J96&lt;F128,J96,D129)</f>
        <v>2264426.8372093025</v>
      </c>
      <c r="F129" s="523">
        <f t="shared" si="16"/>
        <v>29332749.558139615</v>
      </c>
      <c r="G129" s="523">
        <f t="shared" si="17"/>
        <v>30464962.976744264</v>
      </c>
      <c r="H129" s="526">
        <f t="shared" si="18"/>
        <v>5525413.1246236823</v>
      </c>
      <c r="I129" s="577">
        <f t="shared" si="19"/>
        <v>5525413.1246236823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29332749.558139615</v>
      </c>
      <c r="E130" s="522">
        <f>IF(+J96&lt;F129,J96,D130)</f>
        <v>2264426.8372093025</v>
      </c>
      <c r="F130" s="523">
        <f t="shared" si="16"/>
        <v>27068322.720930312</v>
      </c>
      <c r="G130" s="523">
        <f t="shared" si="17"/>
        <v>28200536.139534965</v>
      </c>
      <c r="H130" s="526">
        <f t="shared" si="18"/>
        <v>5283027.6383642871</v>
      </c>
      <c r="I130" s="577">
        <f t="shared" si="19"/>
        <v>5283027.6383642871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27068322.720930312</v>
      </c>
      <c r="E131" s="522">
        <f>IF(+J96&lt;F130,J96,D131)</f>
        <v>2264426.8372093025</v>
      </c>
      <c r="F131" s="523">
        <f t="shared" ref="F131:F154" si="20">+D131-E131</f>
        <v>24803895.883721009</v>
      </c>
      <c r="G131" s="523">
        <f t="shared" ref="G131:G154" si="21">+(F131+D131)/2</f>
        <v>25936109.302325659</v>
      </c>
      <c r="H131" s="526">
        <f t="shared" si="18"/>
        <v>5040642.1521048909</v>
      </c>
      <c r="I131" s="577">
        <f t="shared" si="19"/>
        <v>5040642.1521048909</v>
      </c>
      <c r="J131" s="514">
        <f t="shared" ref="J131:J154" si="22">+I541-H541</f>
        <v>0</v>
      </c>
      <c r="K131" s="514"/>
      <c r="L131" s="525"/>
      <c r="M131" s="514">
        <f t="shared" ref="M131:M154" si="23">IF(L541&lt;&gt;0,+H541-L541,0)</f>
        <v>0</v>
      </c>
      <c r="N131" s="525"/>
      <c r="O131" s="514">
        <f t="shared" ref="O131:O154" si="24">IF(N541&lt;&gt;0,+I541-N541,0)</f>
        <v>0</v>
      </c>
      <c r="P131" s="514">
        <f t="shared" ref="P131:P154" si="25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24803895.883721009</v>
      </c>
      <c r="E132" s="522">
        <f>IF(+J96&lt;F131,J96,D132)</f>
        <v>2264426.8372093025</v>
      </c>
      <c r="F132" s="523">
        <f t="shared" si="20"/>
        <v>22539469.046511706</v>
      </c>
      <c r="G132" s="523">
        <f t="shared" si="21"/>
        <v>23671682.465116359</v>
      </c>
      <c r="H132" s="526">
        <f t="shared" si="18"/>
        <v>4798256.6658454947</v>
      </c>
      <c r="I132" s="577">
        <f t="shared" si="19"/>
        <v>4798256.6658454947</v>
      </c>
      <c r="J132" s="514">
        <f t="shared" si="22"/>
        <v>0</v>
      </c>
      <c r="K132" s="514"/>
      <c r="L132" s="525"/>
      <c r="M132" s="514">
        <f t="shared" si="23"/>
        <v>0</v>
      </c>
      <c r="N132" s="525"/>
      <c r="O132" s="514">
        <f t="shared" si="24"/>
        <v>0</v>
      </c>
      <c r="P132" s="514">
        <f t="shared" si="25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22539469.046511706</v>
      </c>
      <c r="E133" s="522">
        <f>IF(+J96&lt;F132,J96,D133)</f>
        <v>2264426.8372093025</v>
      </c>
      <c r="F133" s="523">
        <f t="shared" si="20"/>
        <v>20275042.209302403</v>
      </c>
      <c r="G133" s="523">
        <f t="shared" si="21"/>
        <v>21407255.627907053</v>
      </c>
      <c r="H133" s="526">
        <f t="shared" si="18"/>
        <v>4555871.1795860995</v>
      </c>
      <c r="I133" s="577">
        <f t="shared" si="19"/>
        <v>4555871.1795860995</v>
      </c>
      <c r="J133" s="514">
        <f t="shared" si="22"/>
        <v>0</v>
      </c>
      <c r="K133" s="514"/>
      <c r="L133" s="525"/>
      <c r="M133" s="514">
        <f t="shared" si="23"/>
        <v>0</v>
      </c>
      <c r="N133" s="525"/>
      <c r="O133" s="514">
        <f t="shared" si="24"/>
        <v>0</v>
      </c>
      <c r="P133" s="514">
        <f t="shared" si="25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20275042.209302403</v>
      </c>
      <c r="E134" s="522">
        <f>IF(+J96&lt;F133,J96,D134)</f>
        <v>2264426.8372093025</v>
      </c>
      <c r="F134" s="523">
        <f t="shared" si="20"/>
        <v>18010615.3720931</v>
      </c>
      <c r="G134" s="523">
        <f t="shared" si="21"/>
        <v>19142828.790697753</v>
      </c>
      <c r="H134" s="526">
        <f t="shared" si="18"/>
        <v>4313485.6933267033</v>
      </c>
      <c r="I134" s="577">
        <f t="shared" si="19"/>
        <v>4313485.6933267033</v>
      </c>
      <c r="J134" s="514">
        <f t="shared" si="22"/>
        <v>0</v>
      </c>
      <c r="K134" s="514"/>
      <c r="L134" s="525"/>
      <c r="M134" s="514">
        <f t="shared" si="23"/>
        <v>0</v>
      </c>
      <c r="N134" s="525"/>
      <c r="O134" s="514">
        <f t="shared" si="24"/>
        <v>0</v>
      </c>
      <c r="P134" s="514">
        <f t="shared" si="25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18010615.3720931</v>
      </c>
      <c r="E135" s="522">
        <f>IF(+J96&lt;F134,J96,D135)</f>
        <v>2264426.8372093025</v>
      </c>
      <c r="F135" s="523">
        <f t="shared" si="20"/>
        <v>15746188.534883797</v>
      </c>
      <c r="G135" s="523">
        <f t="shared" si="21"/>
        <v>16878401.953488447</v>
      </c>
      <c r="H135" s="526">
        <f t="shared" si="18"/>
        <v>4071100.2070673071</v>
      </c>
      <c r="I135" s="577">
        <f t="shared" si="19"/>
        <v>4071100.2070673071</v>
      </c>
      <c r="J135" s="514">
        <f t="shared" si="22"/>
        <v>0</v>
      </c>
      <c r="K135" s="514"/>
      <c r="L135" s="525"/>
      <c r="M135" s="514">
        <f t="shared" si="23"/>
        <v>0</v>
      </c>
      <c r="N135" s="525"/>
      <c r="O135" s="514">
        <f t="shared" si="24"/>
        <v>0</v>
      </c>
      <c r="P135" s="514">
        <f t="shared" si="25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15746188.534883797</v>
      </c>
      <c r="E136" s="522">
        <f>IF(+J96&lt;F135,J96,D136)</f>
        <v>2264426.8372093025</v>
      </c>
      <c r="F136" s="523">
        <f t="shared" si="20"/>
        <v>13481761.697674494</v>
      </c>
      <c r="G136" s="523">
        <f t="shared" si="21"/>
        <v>14613975.116279146</v>
      </c>
      <c r="H136" s="526">
        <f t="shared" si="18"/>
        <v>3828714.7208079118</v>
      </c>
      <c r="I136" s="577">
        <f t="shared" si="19"/>
        <v>3828714.7208079118</v>
      </c>
      <c r="J136" s="514">
        <f t="shared" si="22"/>
        <v>0</v>
      </c>
      <c r="K136" s="514"/>
      <c r="L136" s="525"/>
      <c r="M136" s="514">
        <f t="shared" si="23"/>
        <v>0</v>
      </c>
      <c r="N136" s="525"/>
      <c r="O136" s="514">
        <f t="shared" si="24"/>
        <v>0</v>
      </c>
      <c r="P136" s="514">
        <f t="shared" si="25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13481761.697674494</v>
      </c>
      <c r="E137" s="522">
        <f>IF(+J96&lt;F136,J96,D137)</f>
        <v>2264426.8372093025</v>
      </c>
      <c r="F137" s="523">
        <f t="shared" si="20"/>
        <v>11217334.860465191</v>
      </c>
      <c r="G137" s="523">
        <f t="shared" si="21"/>
        <v>12349548.279069843</v>
      </c>
      <c r="H137" s="526">
        <f t="shared" si="18"/>
        <v>3586329.2345485156</v>
      </c>
      <c r="I137" s="577">
        <f t="shared" si="19"/>
        <v>3586329.2345485156</v>
      </c>
      <c r="J137" s="514">
        <f t="shared" si="22"/>
        <v>0</v>
      </c>
      <c r="K137" s="514"/>
      <c r="L137" s="525"/>
      <c r="M137" s="514">
        <f t="shared" si="23"/>
        <v>0</v>
      </c>
      <c r="N137" s="525"/>
      <c r="O137" s="514">
        <f t="shared" si="24"/>
        <v>0</v>
      </c>
      <c r="P137" s="514">
        <f t="shared" si="25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11217334.860465191</v>
      </c>
      <c r="E138" s="522">
        <f>IF(+J96&lt;F137,J96,D138)</f>
        <v>2264426.8372093025</v>
      </c>
      <c r="F138" s="523">
        <f t="shared" si="20"/>
        <v>8952908.0232558884</v>
      </c>
      <c r="G138" s="523">
        <f t="shared" si="21"/>
        <v>10085121.44186054</v>
      </c>
      <c r="H138" s="526">
        <f t="shared" si="18"/>
        <v>3343943.7482891195</v>
      </c>
      <c r="I138" s="577">
        <f t="shared" si="19"/>
        <v>3343943.7482891195</v>
      </c>
      <c r="J138" s="514">
        <f t="shared" si="22"/>
        <v>0</v>
      </c>
      <c r="K138" s="514"/>
      <c r="L138" s="525"/>
      <c r="M138" s="514">
        <f t="shared" si="23"/>
        <v>0</v>
      </c>
      <c r="N138" s="525"/>
      <c r="O138" s="514">
        <f t="shared" si="24"/>
        <v>0</v>
      </c>
      <c r="P138" s="514">
        <f t="shared" si="25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8952908.0232558884</v>
      </c>
      <c r="E139" s="522">
        <f>IF(+J96&lt;F138,J96,D139)</f>
        <v>2264426.8372093025</v>
      </c>
      <c r="F139" s="523">
        <f t="shared" si="20"/>
        <v>6688481.1860465854</v>
      </c>
      <c r="G139" s="523">
        <f t="shared" si="21"/>
        <v>7820694.6046512369</v>
      </c>
      <c r="H139" s="526">
        <f t="shared" si="18"/>
        <v>3101558.2620297237</v>
      </c>
      <c r="I139" s="577">
        <f t="shared" si="19"/>
        <v>3101558.2620297237</v>
      </c>
      <c r="J139" s="514">
        <f t="shared" si="22"/>
        <v>0</v>
      </c>
      <c r="K139" s="514"/>
      <c r="L139" s="525"/>
      <c r="M139" s="514">
        <f t="shared" si="23"/>
        <v>0</v>
      </c>
      <c r="N139" s="525"/>
      <c r="O139" s="514">
        <f t="shared" si="24"/>
        <v>0</v>
      </c>
      <c r="P139" s="514">
        <f t="shared" si="25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6688481.1860465854</v>
      </c>
      <c r="E140" s="522">
        <f>IF(+J96&lt;F139,J96,D140)</f>
        <v>2264426.8372093025</v>
      </c>
      <c r="F140" s="523">
        <f t="shared" si="20"/>
        <v>4424054.3488372825</v>
      </c>
      <c r="G140" s="523">
        <f t="shared" si="21"/>
        <v>5556267.767441934</v>
      </c>
      <c r="H140" s="526">
        <f t="shared" si="18"/>
        <v>2859172.775770328</v>
      </c>
      <c r="I140" s="577">
        <f t="shared" si="19"/>
        <v>2859172.775770328</v>
      </c>
      <c r="J140" s="514">
        <f t="shared" si="22"/>
        <v>0</v>
      </c>
      <c r="K140" s="514"/>
      <c r="L140" s="525"/>
      <c r="M140" s="514">
        <f t="shared" si="23"/>
        <v>0</v>
      </c>
      <c r="N140" s="525"/>
      <c r="O140" s="514">
        <f t="shared" si="24"/>
        <v>0</v>
      </c>
      <c r="P140" s="514">
        <f t="shared" si="25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4424054.3488372825</v>
      </c>
      <c r="E141" s="522">
        <f>IF(+J96&lt;F140,J96,D141)</f>
        <v>2264426.8372093025</v>
      </c>
      <c r="F141" s="523">
        <f t="shared" si="20"/>
        <v>2159627.51162798</v>
      </c>
      <c r="G141" s="523">
        <f t="shared" si="21"/>
        <v>3291840.930232631</v>
      </c>
      <c r="H141" s="526">
        <f t="shared" si="18"/>
        <v>2616787.2895109318</v>
      </c>
      <c r="I141" s="577">
        <f t="shared" si="19"/>
        <v>2616787.2895109318</v>
      </c>
      <c r="J141" s="514">
        <f t="shared" si="22"/>
        <v>0</v>
      </c>
      <c r="K141" s="514"/>
      <c r="L141" s="525"/>
      <c r="M141" s="514">
        <f t="shared" si="23"/>
        <v>0</v>
      </c>
      <c r="N141" s="525"/>
      <c r="O141" s="514">
        <f t="shared" si="24"/>
        <v>0</v>
      </c>
      <c r="P141" s="514">
        <f t="shared" si="25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2159627.51162798</v>
      </c>
      <c r="E142" s="522">
        <f>IF(+J96&lt;F141,J96,D142)</f>
        <v>2159627.51162798</v>
      </c>
      <c r="F142" s="523">
        <f t="shared" si="20"/>
        <v>0</v>
      </c>
      <c r="G142" s="523">
        <f t="shared" si="21"/>
        <v>1079813.75581399</v>
      </c>
      <c r="H142" s="526">
        <f t="shared" si="18"/>
        <v>2275211.3662139457</v>
      </c>
      <c r="I142" s="577">
        <f t="shared" si="19"/>
        <v>2275211.3662139457</v>
      </c>
      <c r="J142" s="514">
        <f t="shared" si="22"/>
        <v>0</v>
      </c>
      <c r="K142" s="514"/>
      <c r="L142" s="525"/>
      <c r="M142" s="514">
        <f t="shared" si="23"/>
        <v>0</v>
      </c>
      <c r="N142" s="525"/>
      <c r="O142" s="514">
        <f t="shared" si="24"/>
        <v>0</v>
      </c>
      <c r="P142" s="514">
        <f t="shared" si="25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0"/>
        <v>0</v>
      </c>
      <c r="G143" s="523">
        <f t="shared" si="21"/>
        <v>0</v>
      </c>
      <c r="H143" s="526">
        <f t="shared" si="18"/>
        <v>0</v>
      </c>
      <c r="I143" s="577">
        <f t="shared" si="19"/>
        <v>0</v>
      </c>
      <c r="J143" s="514">
        <f t="shared" si="22"/>
        <v>0</v>
      </c>
      <c r="K143" s="514"/>
      <c r="L143" s="525"/>
      <c r="M143" s="514">
        <f t="shared" si="23"/>
        <v>0</v>
      </c>
      <c r="N143" s="525"/>
      <c r="O143" s="514">
        <f t="shared" si="24"/>
        <v>0</v>
      </c>
      <c r="P143" s="514">
        <f t="shared" si="25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0"/>
        <v>0</v>
      </c>
      <c r="G144" s="523">
        <f t="shared" si="21"/>
        <v>0</v>
      </c>
      <c r="H144" s="526">
        <f t="shared" si="18"/>
        <v>0</v>
      </c>
      <c r="I144" s="577">
        <f t="shared" si="19"/>
        <v>0</v>
      </c>
      <c r="J144" s="514">
        <f t="shared" si="22"/>
        <v>0</v>
      </c>
      <c r="K144" s="514"/>
      <c r="L144" s="525"/>
      <c r="M144" s="514">
        <f t="shared" si="23"/>
        <v>0</v>
      </c>
      <c r="N144" s="525"/>
      <c r="O144" s="514">
        <f t="shared" si="24"/>
        <v>0</v>
      </c>
      <c r="P144" s="514">
        <f t="shared" si="25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0"/>
        <v>0</v>
      </c>
      <c r="G145" s="523">
        <f t="shared" si="21"/>
        <v>0</v>
      </c>
      <c r="H145" s="526">
        <f t="shared" si="18"/>
        <v>0</v>
      </c>
      <c r="I145" s="577">
        <f t="shared" si="19"/>
        <v>0</v>
      </c>
      <c r="J145" s="514">
        <f t="shared" si="22"/>
        <v>0</v>
      </c>
      <c r="K145" s="514"/>
      <c r="L145" s="525"/>
      <c r="M145" s="514">
        <f t="shared" si="23"/>
        <v>0</v>
      </c>
      <c r="N145" s="525"/>
      <c r="O145" s="514">
        <f t="shared" si="24"/>
        <v>0</v>
      </c>
      <c r="P145" s="514">
        <f t="shared" si="25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0"/>
        <v>0</v>
      </c>
      <c r="G146" s="523">
        <f t="shared" si="21"/>
        <v>0</v>
      </c>
      <c r="H146" s="526">
        <f t="shared" si="18"/>
        <v>0</v>
      </c>
      <c r="I146" s="577">
        <f t="shared" si="19"/>
        <v>0</v>
      </c>
      <c r="J146" s="514">
        <f t="shared" si="22"/>
        <v>0</v>
      </c>
      <c r="K146" s="514"/>
      <c r="L146" s="525"/>
      <c r="M146" s="514">
        <f t="shared" si="23"/>
        <v>0</v>
      </c>
      <c r="N146" s="525"/>
      <c r="O146" s="514">
        <f t="shared" si="24"/>
        <v>0</v>
      </c>
      <c r="P146" s="514">
        <f t="shared" si="25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0"/>
        <v>0</v>
      </c>
      <c r="G147" s="523">
        <f t="shared" si="21"/>
        <v>0</v>
      </c>
      <c r="H147" s="526">
        <f t="shared" si="18"/>
        <v>0</v>
      </c>
      <c r="I147" s="577">
        <f t="shared" si="19"/>
        <v>0</v>
      </c>
      <c r="J147" s="514">
        <f t="shared" si="22"/>
        <v>0</v>
      </c>
      <c r="K147" s="514"/>
      <c r="L147" s="525"/>
      <c r="M147" s="514">
        <f t="shared" si="23"/>
        <v>0</v>
      </c>
      <c r="N147" s="525"/>
      <c r="O147" s="514">
        <f t="shared" si="24"/>
        <v>0</v>
      </c>
      <c r="P147" s="514">
        <f t="shared" si="25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0"/>
        <v>0</v>
      </c>
      <c r="G148" s="523">
        <f t="shared" si="21"/>
        <v>0</v>
      </c>
      <c r="H148" s="526">
        <f t="shared" si="18"/>
        <v>0</v>
      </c>
      <c r="I148" s="577">
        <f t="shared" si="19"/>
        <v>0</v>
      </c>
      <c r="J148" s="514">
        <f t="shared" si="22"/>
        <v>0</v>
      </c>
      <c r="K148" s="514"/>
      <c r="L148" s="525"/>
      <c r="M148" s="514">
        <f t="shared" si="23"/>
        <v>0</v>
      </c>
      <c r="N148" s="525"/>
      <c r="O148" s="514">
        <f t="shared" si="24"/>
        <v>0</v>
      </c>
      <c r="P148" s="514">
        <f t="shared" si="25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0"/>
        <v>0</v>
      </c>
      <c r="G149" s="523">
        <f t="shared" si="21"/>
        <v>0</v>
      </c>
      <c r="H149" s="526">
        <f t="shared" si="18"/>
        <v>0</v>
      </c>
      <c r="I149" s="577">
        <f t="shared" si="19"/>
        <v>0</v>
      </c>
      <c r="J149" s="514">
        <f t="shared" si="22"/>
        <v>0</v>
      </c>
      <c r="K149" s="514"/>
      <c r="L149" s="525"/>
      <c r="M149" s="514">
        <f t="shared" si="23"/>
        <v>0</v>
      </c>
      <c r="N149" s="525"/>
      <c r="O149" s="514">
        <f t="shared" si="24"/>
        <v>0</v>
      </c>
      <c r="P149" s="514">
        <f t="shared" si="25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0"/>
        <v>0</v>
      </c>
      <c r="G150" s="523">
        <f t="shared" si="21"/>
        <v>0</v>
      </c>
      <c r="H150" s="526">
        <f t="shared" si="18"/>
        <v>0</v>
      </c>
      <c r="I150" s="577">
        <f t="shared" si="19"/>
        <v>0</v>
      </c>
      <c r="J150" s="514">
        <f t="shared" si="22"/>
        <v>0</v>
      </c>
      <c r="K150" s="514"/>
      <c r="L150" s="525"/>
      <c r="M150" s="514">
        <f t="shared" si="23"/>
        <v>0</v>
      </c>
      <c r="N150" s="525"/>
      <c r="O150" s="514">
        <f t="shared" si="24"/>
        <v>0</v>
      </c>
      <c r="P150" s="514">
        <f t="shared" si="25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0"/>
        <v>0</v>
      </c>
      <c r="G151" s="523">
        <f t="shared" si="21"/>
        <v>0</v>
      </c>
      <c r="H151" s="526">
        <f t="shared" si="18"/>
        <v>0</v>
      </c>
      <c r="I151" s="577">
        <f t="shared" si="19"/>
        <v>0</v>
      </c>
      <c r="J151" s="514">
        <f t="shared" si="22"/>
        <v>0</v>
      </c>
      <c r="K151" s="514"/>
      <c r="L151" s="525"/>
      <c r="M151" s="514">
        <f t="shared" si="23"/>
        <v>0</v>
      </c>
      <c r="N151" s="525"/>
      <c r="O151" s="514">
        <f t="shared" si="24"/>
        <v>0</v>
      </c>
      <c r="P151" s="514">
        <f t="shared" si="25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0"/>
        <v>0</v>
      </c>
      <c r="G152" s="523">
        <f t="shared" si="21"/>
        <v>0</v>
      </c>
      <c r="H152" s="526">
        <f t="shared" si="18"/>
        <v>0</v>
      </c>
      <c r="I152" s="577">
        <f t="shared" si="19"/>
        <v>0</v>
      </c>
      <c r="J152" s="514">
        <f t="shared" si="22"/>
        <v>0</v>
      </c>
      <c r="K152" s="514"/>
      <c r="L152" s="525"/>
      <c r="M152" s="514">
        <f t="shared" si="23"/>
        <v>0</v>
      </c>
      <c r="N152" s="525"/>
      <c r="O152" s="514">
        <f t="shared" si="24"/>
        <v>0</v>
      </c>
      <c r="P152" s="514">
        <f t="shared" si="25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0"/>
        <v>0</v>
      </c>
      <c r="G153" s="523">
        <f t="shared" si="21"/>
        <v>0</v>
      </c>
      <c r="H153" s="526">
        <f t="shared" si="18"/>
        <v>0</v>
      </c>
      <c r="I153" s="577">
        <f t="shared" si="19"/>
        <v>0</v>
      </c>
      <c r="J153" s="514">
        <f t="shared" si="22"/>
        <v>0</v>
      </c>
      <c r="K153" s="514"/>
      <c r="L153" s="525"/>
      <c r="M153" s="514">
        <f t="shared" si="23"/>
        <v>0</v>
      </c>
      <c r="N153" s="525"/>
      <c r="O153" s="514">
        <f t="shared" si="24"/>
        <v>0</v>
      </c>
      <c r="P153" s="514">
        <f t="shared" si="25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0"/>
        <v>0</v>
      </c>
      <c r="G154" s="528">
        <f t="shared" si="21"/>
        <v>0</v>
      </c>
      <c r="H154" s="530">
        <f t="shared" si="18"/>
        <v>0</v>
      </c>
      <c r="I154" s="579">
        <f t="shared" si="19"/>
        <v>0</v>
      </c>
      <c r="J154" s="533">
        <f t="shared" si="22"/>
        <v>0</v>
      </c>
      <c r="K154" s="514"/>
      <c r="L154" s="532"/>
      <c r="M154" s="533">
        <f t="shared" si="23"/>
        <v>0</v>
      </c>
      <c r="N154" s="532"/>
      <c r="O154" s="533">
        <f t="shared" si="24"/>
        <v>0</v>
      </c>
      <c r="P154" s="533">
        <f t="shared" si="25"/>
        <v>0</v>
      </c>
    </row>
    <row r="155" spans="2:16" ht="12.5">
      <c r="C155" s="374" t="s">
        <v>78</v>
      </c>
      <c r="D155" s="375"/>
      <c r="E155" s="375">
        <f>SUM(E99:E154)</f>
        <v>97370354</v>
      </c>
      <c r="F155" s="375"/>
      <c r="G155" s="375"/>
      <c r="H155" s="375">
        <f>SUM(H99:H154)</f>
        <v>328208421.6981672</v>
      </c>
      <c r="I155" s="375">
        <f>SUM(I99:I154)</f>
        <v>328208421.6981672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view="pageBreakPreview" zoomScale="80" zoomScaleNormal="100" zoomScaleSheetLayoutView="80" workbookViewId="0">
      <selection activeCell="D14" sqref="D1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6835472.9074064167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6835472.9074064167</v>
      </c>
      <c r="O6" s="269"/>
      <c r="P6" s="269"/>
    </row>
    <row r="7" spans="1:16" ht="13.5" thickBot="1">
      <c r="C7" s="467" t="s">
        <v>48</v>
      </c>
      <c r="D7" s="624" t="s">
        <v>380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381</v>
      </c>
      <c r="E9" s="637" t="s">
        <v>508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58649881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1396425.7380952381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>+G17</f>
        <v>4553761.5622253697</v>
      </c>
      <c r="L17" s="513">
        <f t="shared" ref="L17:L72" si="1">IF(K17&lt;&gt;0,+G17-K17,0)</f>
        <v>0</v>
      </c>
      <c r="M17" s="512">
        <f>+H17</f>
        <v>4553761.5622253697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>+G18</f>
        <v>7928500.3710052036</v>
      </c>
      <c r="L18" s="514">
        <f t="shared" si="1"/>
        <v>0</v>
      </c>
      <c r="M18" s="655">
        <f>+H18</f>
        <v>7928500.3710052036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57159215.177538291</v>
      </c>
      <c r="E19" s="630">
        <v>1452055.6829268292</v>
      </c>
      <c r="F19" s="631">
        <v>55707159.494611464</v>
      </c>
      <c r="G19" s="630">
        <v>7766038.2679887507</v>
      </c>
      <c r="H19" s="639">
        <v>7766038.2679887507</v>
      </c>
      <c r="I19" s="511">
        <f t="shared" si="0"/>
        <v>0</v>
      </c>
      <c r="J19" s="511"/>
      <c r="K19" s="655">
        <f>+G19</f>
        <v>7766038.2679887507</v>
      </c>
      <c r="L19" s="514">
        <f t="shared" ref="L19" si="4">IF(K19&lt;&gt;0,+G19-K19,0)</f>
        <v>0</v>
      </c>
      <c r="M19" s="655">
        <f>+H19</f>
        <v>7766038.2679887507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2019</v>
      </c>
      <c r="D20" s="631">
        <v>55707159.494611464</v>
      </c>
      <c r="E20" s="630">
        <v>1384518.2093023255</v>
      </c>
      <c r="F20" s="631">
        <v>54322641.285309136</v>
      </c>
      <c r="G20" s="630">
        <v>6861563.6128936736</v>
      </c>
      <c r="H20" s="639">
        <v>6861563.6128936736</v>
      </c>
      <c r="I20" s="511">
        <f t="shared" si="0"/>
        <v>0</v>
      </c>
      <c r="J20" s="511"/>
      <c r="K20" s="655">
        <f>+G20</f>
        <v>6861563.6128936736</v>
      </c>
      <c r="L20" s="514">
        <f t="shared" ref="L20" si="6">IF(K20&lt;&gt;0,+G20-K20,0)</f>
        <v>0</v>
      </c>
      <c r="M20" s="655">
        <f>+H20</f>
        <v>6861563.6128936736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2020</v>
      </c>
      <c r="D21" s="631">
        <v>53391304.78729438</v>
      </c>
      <c r="E21" s="630">
        <v>1430460.7073170731</v>
      </c>
      <c r="F21" s="631">
        <v>51960844.079977304</v>
      </c>
      <c r="G21" s="630">
        <v>8125278.9225379415</v>
      </c>
      <c r="H21" s="639">
        <v>8125278.9225379415</v>
      </c>
      <c r="I21" s="511">
        <f t="shared" si="0"/>
        <v>0</v>
      </c>
      <c r="J21" s="511"/>
      <c r="K21" s="655">
        <f>+G21</f>
        <v>8125278.9225379415</v>
      </c>
      <c r="L21" s="514">
        <f t="shared" ref="L21" si="7">IF(K21&lt;&gt;0,+G21-K21,0)</f>
        <v>0</v>
      </c>
      <c r="M21" s="655">
        <f>+H21</f>
        <v>8125278.9225379415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2021</v>
      </c>
      <c r="D22" s="523">
        <f>IF(F21+SUM(E$17:E21)=D$10,F21,D$10-SUM(E$17:E21))</f>
        <v>52007778.577992059</v>
      </c>
      <c r="E22" s="522">
        <f>IF(+I14&lt;F21,I14,D22)</f>
        <v>1396425.7380952381</v>
      </c>
      <c r="F22" s="523">
        <f t="shared" ref="F22:F72" si="8">+D22-E22</f>
        <v>50611352.83989682</v>
      </c>
      <c r="G22" s="524">
        <f t="shared" ref="G22:G48" si="9">+I$12*((D22+F22)/2)+E22</f>
        <v>6835472.9074064167</v>
      </c>
      <c r="H22" s="491">
        <f t="shared" ref="H22:H48" si="10">+I$13*((D22+F22)/2)+E22</f>
        <v>6835472.9074064167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2022</v>
      </c>
      <c r="D23" s="523">
        <f>IF(F22+SUM(E$17:E22)=D$10,F22,D$10-SUM(E$17:E22))</f>
        <v>50611352.83989682</v>
      </c>
      <c r="E23" s="522">
        <f>IF(+I14&lt;F22,I14,D23)</f>
        <v>1396425.7380952381</v>
      </c>
      <c r="F23" s="523">
        <f t="shared" si="8"/>
        <v>49214927.101801582</v>
      </c>
      <c r="G23" s="524">
        <f t="shared" si="9"/>
        <v>6687445.4323538234</v>
      </c>
      <c r="H23" s="491">
        <f t="shared" si="10"/>
        <v>6687445.4323538234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2023</v>
      </c>
      <c r="D24" s="523">
        <f>IF(F23+SUM(E$17:E23)=D$10,F23,D$10-SUM(E$17:E23))</f>
        <v>49214927.101801582</v>
      </c>
      <c r="E24" s="522">
        <f>IF(+I14&lt;F23,I14,D24)</f>
        <v>1396425.7380952381</v>
      </c>
      <c r="F24" s="523">
        <f t="shared" si="8"/>
        <v>47818501.363706343</v>
      </c>
      <c r="G24" s="524">
        <f t="shared" si="9"/>
        <v>6539417.9573012292</v>
      </c>
      <c r="H24" s="491">
        <f t="shared" si="10"/>
        <v>6539417.9573012292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2024</v>
      </c>
      <c r="D25" s="523">
        <f>IF(F24+SUM(E$17:E24)=D$10,F24,D$10-SUM(E$17:E24))</f>
        <v>47818501.363706343</v>
      </c>
      <c r="E25" s="522">
        <f>IF(+I14&lt;F24,I14,D25)</f>
        <v>1396425.7380952381</v>
      </c>
      <c r="F25" s="523">
        <f t="shared" si="8"/>
        <v>46422075.625611104</v>
      </c>
      <c r="G25" s="524">
        <f t="shared" si="9"/>
        <v>6391390.482248636</v>
      </c>
      <c r="H25" s="491">
        <f t="shared" si="10"/>
        <v>6391390.482248636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2025</v>
      </c>
      <c r="D26" s="523">
        <f>IF(F25+SUM(E$17:E25)=D$10,F25,D$10-SUM(E$17:E25))</f>
        <v>46422075.625611104</v>
      </c>
      <c r="E26" s="522">
        <f>IF(+I14&lt;F25,I14,D26)</f>
        <v>1396425.7380952381</v>
      </c>
      <c r="F26" s="523">
        <f t="shared" si="8"/>
        <v>45025649.887515865</v>
      </c>
      <c r="G26" s="524">
        <f t="shared" si="9"/>
        <v>6243363.0071960427</v>
      </c>
      <c r="H26" s="491">
        <f t="shared" si="10"/>
        <v>6243363.0071960427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2026</v>
      </c>
      <c r="D27" s="523">
        <f>IF(F26+SUM(E$17:E26)=D$10,F26,D$10-SUM(E$17:E26))</f>
        <v>45025649.887515865</v>
      </c>
      <c r="E27" s="522">
        <f>IF(+I14&lt;F26,I14,D27)</f>
        <v>1396425.7380952381</v>
      </c>
      <c r="F27" s="523">
        <f t="shared" si="8"/>
        <v>43629224.149420626</v>
      </c>
      <c r="G27" s="524">
        <f t="shared" si="9"/>
        <v>6095335.5321434494</v>
      </c>
      <c r="H27" s="491">
        <f t="shared" si="10"/>
        <v>6095335.5321434494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2027</v>
      </c>
      <c r="D28" s="523">
        <f>IF(F27+SUM(E$17:E27)=D$10,F27,D$10-SUM(E$17:E27))</f>
        <v>43629224.149420626</v>
      </c>
      <c r="E28" s="522">
        <f>IF(+I14&lt;F27,I14,D28)</f>
        <v>1396425.7380952381</v>
      </c>
      <c r="F28" s="523">
        <f t="shared" si="8"/>
        <v>42232798.411325388</v>
      </c>
      <c r="G28" s="524">
        <f t="shared" si="9"/>
        <v>5947308.0570908552</v>
      </c>
      <c r="H28" s="491">
        <f t="shared" si="10"/>
        <v>5947308.0570908552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2028</v>
      </c>
      <c r="D29" s="523">
        <f>IF(F28+SUM(E$17:E28)=D$10,F28,D$10-SUM(E$17:E28))</f>
        <v>42232798.411325388</v>
      </c>
      <c r="E29" s="522">
        <f>IF(+I14&lt;F28,I14,D29)</f>
        <v>1396425.7380952381</v>
      </c>
      <c r="F29" s="523">
        <f t="shared" si="8"/>
        <v>40836372.673230149</v>
      </c>
      <c r="G29" s="524">
        <f t="shared" si="9"/>
        <v>5799280.5820382619</v>
      </c>
      <c r="H29" s="491">
        <f t="shared" si="10"/>
        <v>5799280.5820382619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2029</v>
      </c>
      <c r="D30" s="523">
        <f>IF(F29+SUM(E$17:E29)=D$10,F29,D$10-SUM(E$17:E29))</f>
        <v>40836372.673230149</v>
      </c>
      <c r="E30" s="522">
        <f>IF(+I14&lt;F29,I14,D30)</f>
        <v>1396425.7380952381</v>
      </c>
      <c r="F30" s="523">
        <f t="shared" si="8"/>
        <v>39439946.93513491</v>
      </c>
      <c r="G30" s="524">
        <f t="shared" si="9"/>
        <v>5651253.1069856687</v>
      </c>
      <c r="H30" s="491">
        <f t="shared" si="10"/>
        <v>5651253.1069856687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2030</v>
      </c>
      <c r="D31" s="523">
        <f>IF(F30+SUM(E$17:E30)=D$10,F30,D$10-SUM(E$17:E30))</f>
        <v>39439946.93513491</v>
      </c>
      <c r="E31" s="522">
        <f>IF(+I14&lt;F30,I14,D31)</f>
        <v>1396425.7380952381</v>
      </c>
      <c r="F31" s="523">
        <f t="shared" si="8"/>
        <v>38043521.197039671</v>
      </c>
      <c r="G31" s="524">
        <f t="shared" si="9"/>
        <v>5503225.6319330754</v>
      </c>
      <c r="H31" s="491">
        <f t="shared" si="10"/>
        <v>5503225.6319330754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2031</v>
      </c>
      <c r="D32" s="523">
        <f>IF(F31+SUM(E$17:E31)=D$10,F31,D$10-SUM(E$17:E31))</f>
        <v>38043521.197039671</v>
      </c>
      <c r="E32" s="522">
        <f>IF(+I14&lt;F31,I14,D32)</f>
        <v>1396425.7380952381</v>
      </c>
      <c r="F32" s="523">
        <f t="shared" si="8"/>
        <v>36647095.458944432</v>
      </c>
      <c r="G32" s="524">
        <f t="shared" si="9"/>
        <v>5355198.1568804812</v>
      </c>
      <c r="H32" s="491">
        <f t="shared" si="10"/>
        <v>5355198.1568804812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2032</v>
      </c>
      <c r="D33" s="523">
        <f>IF(F32+SUM(E$17:E32)=D$10,F32,D$10-SUM(E$17:E32))</f>
        <v>36647095.458944432</v>
      </c>
      <c r="E33" s="522">
        <f>IF(+I14&lt;F32,I14,D33)</f>
        <v>1396425.7380952381</v>
      </c>
      <c r="F33" s="523">
        <f t="shared" si="8"/>
        <v>35250669.720849194</v>
      </c>
      <c r="G33" s="524">
        <f t="shared" si="9"/>
        <v>5207170.6818278879</v>
      </c>
      <c r="H33" s="491">
        <f t="shared" si="10"/>
        <v>5207170.6818278879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2033</v>
      </c>
      <c r="D34" s="523">
        <f>IF(F33+SUM(E$17:E33)=D$10,F33,D$10-SUM(E$17:E33))</f>
        <v>35250669.720849194</v>
      </c>
      <c r="E34" s="522">
        <f>IF(+I14&lt;F33,I14,D34)</f>
        <v>1396425.7380952381</v>
      </c>
      <c r="F34" s="523">
        <f t="shared" si="8"/>
        <v>33854243.982753955</v>
      </c>
      <c r="G34" s="524">
        <f t="shared" si="9"/>
        <v>5059143.2067752946</v>
      </c>
      <c r="H34" s="491">
        <f t="shared" si="10"/>
        <v>5059143.2067752946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2034</v>
      </c>
      <c r="D35" s="523">
        <f>IF(F34+SUM(E$17:E34)=D$10,F34,D$10-SUM(E$17:E34))</f>
        <v>33854243.982753955</v>
      </c>
      <c r="E35" s="522">
        <f>IF(+I14&lt;F34,I14,D35)</f>
        <v>1396425.7380952381</v>
      </c>
      <c r="F35" s="523">
        <f t="shared" si="8"/>
        <v>32457818.244658716</v>
      </c>
      <c r="G35" s="524">
        <f t="shared" si="9"/>
        <v>4911115.7317227004</v>
      </c>
      <c r="H35" s="491">
        <f t="shared" si="10"/>
        <v>4911115.7317227004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2035</v>
      </c>
      <c r="D36" s="523">
        <f>IF(F35+SUM(E$17:E35)=D$10,F35,D$10-SUM(E$17:E35))</f>
        <v>32457818.244658716</v>
      </c>
      <c r="E36" s="522">
        <f>IF(+I14&lt;F35,I14,D36)</f>
        <v>1396425.7380952381</v>
      </c>
      <c r="F36" s="523">
        <f t="shared" si="8"/>
        <v>31061392.506563477</v>
      </c>
      <c r="G36" s="524">
        <f t="shared" si="9"/>
        <v>4763088.2566701071</v>
      </c>
      <c r="H36" s="491">
        <f t="shared" si="10"/>
        <v>4763088.2566701071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2036</v>
      </c>
      <c r="D37" s="523">
        <f>IF(F36+SUM(E$17:E36)=D$10,F36,D$10-SUM(E$17:E36))</f>
        <v>31061392.506563477</v>
      </c>
      <c r="E37" s="522">
        <f>IF(+I14&lt;F36,I14,D37)</f>
        <v>1396425.7380952381</v>
      </c>
      <c r="F37" s="523">
        <f t="shared" si="8"/>
        <v>29664966.768468238</v>
      </c>
      <c r="G37" s="524">
        <f t="shared" si="9"/>
        <v>4615060.7816175139</v>
      </c>
      <c r="H37" s="491">
        <f t="shared" si="10"/>
        <v>4615060.7816175139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2037</v>
      </c>
      <c r="D38" s="523">
        <f>IF(F37+SUM(E$17:E37)=D$10,F37,D$10-SUM(E$17:E37))</f>
        <v>29664966.768468238</v>
      </c>
      <c r="E38" s="522">
        <f>IF(+I14&lt;F37,I14,D38)</f>
        <v>1396425.7380952381</v>
      </c>
      <c r="F38" s="523">
        <f t="shared" si="8"/>
        <v>28268541.030373</v>
      </c>
      <c r="G38" s="524">
        <f t="shared" si="9"/>
        <v>4467033.3065649206</v>
      </c>
      <c r="H38" s="491">
        <f t="shared" si="10"/>
        <v>4467033.3065649206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2038</v>
      </c>
      <c r="D39" s="523">
        <f>IF(F38+SUM(E$17:E38)=D$10,F38,D$10-SUM(E$17:E38))</f>
        <v>28268541.030373</v>
      </c>
      <c r="E39" s="522">
        <f>IF(+I14&lt;F38,I14,D39)</f>
        <v>1396425.7380952381</v>
      </c>
      <c r="F39" s="523">
        <f t="shared" si="8"/>
        <v>26872115.292277761</v>
      </c>
      <c r="G39" s="524">
        <f t="shared" si="9"/>
        <v>4319005.8315123264</v>
      </c>
      <c r="H39" s="491">
        <f t="shared" si="10"/>
        <v>4319005.8315123264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2039</v>
      </c>
      <c r="D40" s="523">
        <f>IF(F39+SUM(E$17:E39)=D$10,F39,D$10-SUM(E$17:E39))</f>
        <v>26872115.292277761</v>
      </c>
      <c r="E40" s="522">
        <f>IF(+I14&lt;F39,I14,D40)</f>
        <v>1396425.7380952381</v>
      </c>
      <c r="F40" s="523">
        <f t="shared" si="8"/>
        <v>25475689.554182522</v>
      </c>
      <c r="G40" s="524">
        <f t="shared" si="9"/>
        <v>4170978.3564597331</v>
      </c>
      <c r="H40" s="491">
        <f t="shared" si="10"/>
        <v>4170978.3564597331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2040</v>
      </c>
      <c r="D41" s="523">
        <f>IF(F40+SUM(E$17:E40)=D$10,F40,D$10-SUM(E$17:E40))</f>
        <v>25475689.554182522</v>
      </c>
      <c r="E41" s="522">
        <f>IF(+I14&lt;F40,I14,D41)</f>
        <v>1396425.7380952381</v>
      </c>
      <c r="F41" s="523">
        <f t="shared" si="8"/>
        <v>24079263.816087283</v>
      </c>
      <c r="G41" s="524">
        <f t="shared" si="9"/>
        <v>4022950.8814071398</v>
      </c>
      <c r="H41" s="491">
        <f t="shared" si="10"/>
        <v>4022950.8814071398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2041</v>
      </c>
      <c r="D42" s="523">
        <f>IF(F41+SUM(E$17:E41)=D$10,F41,D$10-SUM(E$17:E41))</f>
        <v>24079263.816087283</v>
      </c>
      <c r="E42" s="522">
        <f>IF(+I14&lt;F41,I14,D42)</f>
        <v>1396425.7380952381</v>
      </c>
      <c r="F42" s="523">
        <f t="shared" si="8"/>
        <v>22682838.077992044</v>
      </c>
      <c r="G42" s="524">
        <f t="shared" si="9"/>
        <v>3874923.4063545456</v>
      </c>
      <c r="H42" s="491">
        <f t="shared" si="10"/>
        <v>3874923.4063545456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2042</v>
      </c>
      <c r="D43" s="523">
        <f>IF(F42+SUM(E$17:E42)=D$10,F42,D$10-SUM(E$17:E42))</f>
        <v>22682838.077992044</v>
      </c>
      <c r="E43" s="522">
        <f>IF(+I14&lt;F42,I14,D43)</f>
        <v>1396425.7380952381</v>
      </c>
      <c r="F43" s="523">
        <f t="shared" si="8"/>
        <v>21286412.339896806</v>
      </c>
      <c r="G43" s="524">
        <f t="shared" si="9"/>
        <v>3726895.9313019523</v>
      </c>
      <c r="H43" s="491">
        <f t="shared" si="10"/>
        <v>3726895.9313019523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2043</v>
      </c>
      <c r="D44" s="523">
        <f>IF(F43+SUM(E$17:E43)=D$10,F43,D$10-SUM(E$17:E43))</f>
        <v>21286412.339896806</v>
      </c>
      <c r="E44" s="522">
        <f>IF(+I14&lt;F43,I14,D44)</f>
        <v>1396425.7380952381</v>
      </c>
      <c r="F44" s="523">
        <f t="shared" si="8"/>
        <v>19889986.601801567</v>
      </c>
      <c r="G44" s="524">
        <f t="shared" si="9"/>
        <v>3578868.4562493591</v>
      </c>
      <c r="H44" s="491">
        <f t="shared" si="10"/>
        <v>3578868.4562493591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2044</v>
      </c>
      <c r="D45" s="523">
        <f>IF(F44+SUM(E$17:E44)=D$10,F44,D$10-SUM(E$17:E44))</f>
        <v>19889986.601801567</v>
      </c>
      <c r="E45" s="522">
        <f>IF(+I14&lt;F44,I14,D45)</f>
        <v>1396425.7380952381</v>
      </c>
      <c r="F45" s="523">
        <f t="shared" si="8"/>
        <v>18493560.863706328</v>
      </c>
      <c r="G45" s="524">
        <f t="shared" si="9"/>
        <v>3430840.9811967658</v>
      </c>
      <c r="H45" s="491">
        <f t="shared" si="10"/>
        <v>3430840.9811967658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2045</v>
      </c>
      <c r="D46" s="523">
        <f>IF(F45+SUM(E$17:E45)=D$10,F45,D$10-SUM(E$17:E45))</f>
        <v>18493560.863706328</v>
      </c>
      <c r="E46" s="522">
        <f>IF(+I14&lt;F45,I14,D46)</f>
        <v>1396425.7380952381</v>
      </c>
      <c r="F46" s="523">
        <f t="shared" si="8"/>
        <v>17097135.125611089</v>
      </c>
      <c r="G46" s="524">
        <f t="shared" si="9"/>
        <v>3282813.5061441716</v>
      </c>
      <c r="H46" s="491">
        <f t="shared" si="10"/>
        <v>3282813.5061441716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2046</v>
      </c>
      <c r="D47" s="523">
        <f>IF(F46+SUM(E$17:E46)=D$10,F46,D$10-SUM(E$17:E46))</f>
        <v>17097135.125611089</v>
      </c>
      <c r="E47" s="522">
        <f>IF(+I14&lt;F46,I14,D47)</f>
        <v>1396425.7380952381</v>
      </c>
      <c r="F47" s="523">
        <f t="shared" si="8"/>
        <v>15700709.38751585</v>
      </c>
      <c r="G47" s="524">
        <f t="shared" si="9"/>
        <v>3134786.0310915783</v>
      </c>
      <c r="H47" s="491">
        <f t="shared" si="10"/>
        <v>3134786.0310915783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2047</v>
      </c>
      <c r="D48" s="523">
        <f>IF(F47+SUM(E$17:E47)=D$10,F47,D$10-SUM(E$17:E47))</f>
        <v>15700709.38751585</v>
      </c>
      <c r="E48" s="522">
        <f>IF(+I14&lt;F47,I14,D48)</f>
        <v>1396425.7380952381</v>
      </c>
      <c r="F48" s="523">
        <f t="shared" si="8"/>
        <v>14304283.649420612</v>
      </c>
      <c r="G48" s="524">
        <f t="shared" si="9"/>
        <v>2986758.556038985</v>
      </c>
      <c r="H48" s="491">
        <f t="shared" si="10"/>
        <v>2986758.556038985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2048</v>
      </c>
      <c r="D49" s="523">
        <f>IF(F48+SUM(E$17:E48)=D$10,F48,D$10-SUM(E$17:E48))</f>
        <v>14304283.649420612</v>
      </c>
      <c r="E49" s="522">
        <f>IF(+I14&lt;F48,I14,D49)</f>
        <v>1396425.7380952381</v>
      </c>
      <c r="F49" s="523">
        <f t="shared" si="8"/>
        <v>12907857.911325373</v>
      </c>
      <c r="G49" s="524">
        <f t="shared" ref="G49:G72" si="11">+I$12*((D49+F49)/2)+E49</f>
        <v>2838731.0809863913</v>
      </c>
      <c r="H49" s="491">
        <f t="shared" ref="H49:H72" si="12">+I$13*((D49+F49)/2)+E49</f>
        <v>2838731.0809863913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2049</v>
      </c>
      <c r="D50" s="523">
        <f>IF(F49+SUM(E$17:E49)=D$10,F49,D$10-SUM(E$17:E49))</f>
        <v>12907857.911325373</v>
      </c>
      <c r="E50" s="522">
        <f>IF(+I14&lt;F49,I14,D50)</f>
        <v>1396425.7380952381</v>
      </c>
      <c r="F50" s="523">
        <f t="shared" si="8"/>
        <v>11511432.173230134</v>
      </c>
      <c r="G50" s="524">
        <f t="shared" si="11"/>
        <v>2690703.6059337975</v>
      </c>
      <c r="H50" s="491">
        <f t="shared" si="12"/>
        <v>2690703.6059337975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2050</v>
      </c>
      <c r="D51" s="523">
        <f>IF(F50+SUM(E$17:E50)=D$10,F50,D$10-SUM(E$17:E50))</f>
        <v>11511432.173230134</v>
      </c>
      <c r="E51" s="522">
        <f>IF(+I14&lt;F50,I14,D51)</f>
        <v>1396425.7380952381</v>
      </c>
      <c r="F51" s="523">
        <f t="shared" si="8"/>
        <v>10115006.435134895</v>
      </c>
      <c r="G51" s="524">
        <f t="shared" si="11"/>
        <v>2542676.1308812043</v>
      </c>
      <c r="H51" s="491">
        <f t="shared" si="12"/>
        <v>2542676.1308812043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2051</v>
      </c>
      <c r="D52" s="523">
        <f>IF(F51+SUM(E$17:E51)=D$10,F51,D$10-SUM(E$17:E51))</f>
        <v>10115006.435134895</v>
      </c>
      <c r="E52" s="522">
        <f>IF(+I14&lt;F51,I14,D52)</f>
        <v>1396425.7380952381</v>
      </c>
      <c r="F52" s="523">
        <f t="shared" si="8"/>
        <v>8718580.6970396563</v>
      </c>
      <c r="G52" s="524">
        <f t="shared" si="11"/>
        <v>2394648.6558286105</v>
      </c>
      <c r="H52" s="491">
        <f t="shared" si="12"/>
        <v>2394648.6558286105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2052</v>
      </c>
      <c r="D53" s="523">
        <f>IF(F52+SUM(E$17:E52)=D$10,F52,D$10-SUM(E$17:E52))</f>
        <v>8718580.6970396563</v>
      </c>
      <c r="E53" s="522">
        <f>IF(+I14&lt;F52,I14,D53)</f>
        <v>1396425.7380952381</v>
      </c>
      <c r="F53" s="523">
        <f t="shared" si="8"/>
        <v>7322154.9589444185</v>
      </c>
      <c r="G53" s="524">
        <f t="shared" si="11"/>
        <v>2246621.1807760173</v>
      </c>
      <c r="H53" s="491">
        <f t="shared" si="12"/>
        <v>2246621.1807760173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2053</v>
      </c>
      <c r="D54" s="523">
        <f>IF(F53+SUM(E$17:E53)=D$10,F53,D$10-SUM(E$17:E53))</f>
        <v>7322154.9589444185</v>
      </c>
      <c r="E54" s="522">
        <f>IF(+I14&lt;F53,I14,D54)</f>
        <v>1396425.7380952381</v>
      </c>
      <c r="F54" s="523">
        <f t="shared" si="8"/>
        <v>5925729.2208491806</v>
      </c>
      <c r="G54" s="524">
        <f t="shared" si="11"/>
        <v>2098593.7057234235</v>
      </c>
      <c r="H54" s="491">
        <f t="shared" si="12"/>
        <v>2098593.7057234235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2054</v>
      </c>
      <c r="D55" s="523">
        <f>IF(F54+SUM(E$17:E54)=D$10,F54,D$10-SUM(E$17:E54))</f>
        <v>5925729.2208491806</v>
      </c>
      <c r="E55" s="522">
        <f>IF(+I14&lt;F54,I14,D55)</f>
        <v>1396425.7380952381</v>
      </c>
      <c r="F55" s="523">
        <f t="shared" si="8"/>
        <v>4529303.4827539427</v>
      </c>
      <c r="G55" s="524">
        <f t="shared" si="11"/>
        <v>1950566.2306708302</v>
      </c>
      <c r="H55" s="491">
        <f t="shared" si="12"/>
        <v>1950566.2306708302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2055</v>
      </c>
      <c r="D56" s="523">
        <f>IF(F55+SUM(E$17:E55)=D$10,F55,D$10-SUM(E$17:E55))</f>
        <v>4529303.4827539427</v>
      </c>
      <c r="E56" s="522">
        <f>IF(+I14&lt;F55,I14,D56)</f>
        <v>1396425.7380952381</v>
      </c>
      <c r="F56" s="523">
        <f t="shared" si="8"/>
        <v>3132877.7446587048</v>
      </c>
      <c r="G56" s="524">
        <f t="shared" si="11"/>
        <v>1802538.755618237</v>
      </c>
      <c r="H56" s="491">
        <f t="shared" si="12"/>
        <v>1802538.755618237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2056</v>
      </c>
      <c r="D57" s="523">
        <f>IF(F56+SUM(E$17:E56)=D$10,F56,D$10-SUM(E$17:E56))</f>
        <v>3132877.7446587048</v>
      </c>
      <c r="E57" s="522">
        <f>IF(+I14&lt;F56,I14,D57)</f>
        <v>1396425.7380952381</v>
      </c>
      <c r="F57" s="523">
        <f t="shared" si="8"/>
        <v>1736452.0065634667</v>
      </c>
      <c r="G57" s="524">
        <f t="shared" si="11"/>
        <v>1654511.2805656435</v>
      </c>
      <c r="H57" s="491">
        <f t="shared" si="12"/>
        <v>1654511.2805656435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2057</v>
      </c>
      <c r="D58" s="523">
        <f>IF(F57+SUM(E$17:E57)=D$10,F57,D$10-SUM(E$17:E57))</f>
        <v>1736452.0065634667</v>
      </c>
      <c r="E58" s="522">
        <f>IF(+I14&lt;F57,I14,D58)</f>
        <v>1396425.7380952381</v>
      </c>
      <c r="F58" s="523">
        <f t="shared" si="8"/>
        <v>340026.26846822863</v>
      </c>
      <c r="G58" s="524">
        <f t="shared" si="11"/>
        <v>1506483.8055130499</v>
      </c>
      <c r="H58" s="491">
        <f t="shared" si="12"/>
        <v>1506483.8055130499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2058</v>
      </c>
      <c r="D59" s="523">
        <f>IF(F58+SUM(E$17:E58)=D$10,F58,D$10-SUM(E$17:E58))</f>
        <v>340026.26846822863</v>
      </c>
      <c r="E59" s="522">
        <f>IF(+I14&lt;F58,I14,D59)</f>
        <v>340026.26846822863</v>
      </c>
      <c r="F59" s="523">
        <f t="shared" si="8"/>
        <v>0</v>
      </c>
      <c r="G59" s="524">
        <f t="shared" si="11"/>
        <v>358048.43341398617</v>
      </c>
      <c r="H59" s="491">
        <f t="shared" si="12"/>
        <v>358048.43341398617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58649881</v>
      </c>
      <c r="F73" s="375"/>
      <c r="G73" s="375">
        <f>SUM(G17:G72)</f>
        <v>189919390.35907504</v>
      </c>
      <c r="H73" s="375">
        <f>SUM(H17:H72)</f>
        <v>189919390.35907504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6861563.6128936736</v>
      </c>
      <c r="N87" s="546">
        <f>IF(J92&lt;D11,0,VLOOKUP(J92,C17:O72,11))</f>
        <v>6861563.6128936736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7318493.0853602551</v>
      </c>
      <c r="N88" s="550">
        <f>IF(J92&lt;D11,0,VLOOKUP(J92,C99:P154,7))</f>
        <v>7318493.0853602551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456929.4724665815</v>
      </c>
      <c r="N89" s="555">
        <f>+N88-N87</f>
        <v>456929.4724665815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487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1363950.7209302327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13">+I99-H99</f>
        <v>0</v>
      </c>
      <c r="K99" s="514"/>
      <c r="L99" s="512">
        <f>+H99</f>
        <v>4492330.3044337472</v>
      </c>
      <c r="M99" s="513">
        <f t="shared" ref="M99:M130" si="14">IF(L99&lt;&gt;0,+H99-L99,0)</f>
        <v>0</v>
      </c>
      <c r="N99" s="512">
        <f>+I99</f>
        <v>4492330.3044337472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13"/>
        <v>0</v>
      </c>
      <c r="K100" s="514"/>
      <c r="L100" s="655">
        <f>+H100</f>
        <v>7416711.841213882</v>
      </c>
      <c r="M100" s="514">
        <f t="shared" si="14"/>
        <v>0</v>
      </c>
      <c r="N100" s="655">
        <f>+I100</f>
        <v>7416711.841213882</v>
      </c>
      <c r="O100" s="514">
        <f t="shared" si="15"/>
        <v>0</v>
      </c>
      <c r="P100" s="514">
        <f t="shared" si="16"/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2019</v>
      </c>
      <c r="D101" s="374">
        <f>IF(F100+SUM(E$99:E100)=D$92,F100,D$92-SUM(E$99:E100))</f>
        <v>56310824.023809522</v>
      </c>
      <c r="E101" s="522">
        <f>IF(+J96&lt;F100,J96,D101)</f>
        <v>1363950.7209302327</v>
      </c>
      <c r="F101" s="523">
        <f t="shared" ref="F101:F130" si="18">+D101-E101</f>
        <v>54946873.302879289</v>
      </c>
      <c r="G101" s="523">
        <f t="shared" ref="G101:G130" si="19">+(F101+D101)/2</f>
        <v>55628848.663344406</v>
      </c>
      <c r="H101" s="526">
        <f t="shared" ref="H101:H154" si="20">+J$94*G101+E101</f>
        <v>7318493.0853602551</v>
      </c>
      <c r="I101" s="577">
        <f t="shared" ref="I101:I154" si="21">+J$95*G101+E101</f>
        <v>7318493.0853602551</v>
      </c>
      <c r="J101" s="514">
        <f t="shared" si="13"/>
        <v>0</v>
      </c>
      <c r="K101" s="514"/>
      <c r="L101" s="525"/>
      <c r="M101" s="514">
        <f t="shared" si="14"/>
        <v>0</v>
      </c>
      <c r="N101" s="525"/>
      <c r="O101" s="514">
        <f t="shared" si="15"/>
        <v>0</v>
      </c>
      <c r="P101" s="514">
        <f t="shared" si="16"/>
        <v>0</v>
      </c>
    </row>
    <row r="102" spans="1:16" ht="12.5">
      <c r="B102" s="195" t="str">
        <f t="shared" si="17"/>
        <v/>
      </c>
      <c r="C102" s="507">
        <f>IF(D93="","-",+C101+1)</f>
        <v>2020</v>
      </c>
      <c r="D102" s="374">
        <f>IF(F101+SUM(E$99:E101)=D$92,F101,D$92-SUM(E$99:E101))</f>
        <v>54946873.302879289</v>
      </c>
      <c r="E102" s="522">
        <f>IF(+J96&lt;F101,J96,D102)</f>
        <v>1363950.7209302327</v>
      </c>
      <c r="F102" s="523">
        <f t="shared" si="18"/>
        <v>53582922.581949055</v>
      </c>
      <c r="G102" s="523">
        <f t="shared" si="19"/>
        <v>54264897.942414172</v>
      </c>
      <c r="H102" s="526">
        <f t="shared" si="20"/>
        <v>7172495.0547354436</v>
      </c>
      <c r="I102" s="577">
        <f t="shared" si="21"/>
        <v>7172495.0547354436</v>
      </c>
      <c r="J102" s="514">
        <f t="shared" si="13"/>
        <v>0</v>
      </c>
      <c r="K102" s="514"/>
      <c r="L102" s="525"/>
      <c r="M102" s="514">
        <f t="shared" si="14"/>
        <v>0</v>
      </c>
      <c r="N102" s="525"/>
      <c r="O102" s="514">
        <f t="shared" si="15"/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53582922.581949055</v>
      </c>
      <c r="E103" s="522">
        <f>IF(+J96&lt;F102,J96,D103)</f>
        <v>1363950.7209302327</v>
      </c>
      <c r="F103" s="523">
        <f t="shared" si="18"/>
        <v>52218971.861018822</v>
      </c>
      <c r="G103" s="523">
        <f t="shared" si="19"/>
        <v>52900947.221483938</v>
      </c>
      <c r="H103" s="526">
        <f t="shared" si="20"/>
        <v>7026497.024110632</v>
      </c>
      <c r="I103" s="577">
        <f t="shared" si="21"/>
        <v>7026497.024110632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52218971.861018822</v>
      </c>
      <c r="E104" s="522">
        <f>IF(+J96&lt;F103,J96,D104)</f>
        <v>1363950.7209302327</v>
      </c>
      <c r="F104" s="523">
        <f t="shared" si="18"/>
        <v>50855021.140088588</v>
      </c>
      <c r="G104" s="523">
        <f t="shared" si="19"/>
        <v>51536996.500553705</v>
      </c>
      <c r="H104" s="526">
        <f t="shared" si="20"/>
        <v>6880498.9934858214</v>
      </c>
      <c r="I104" s="577">
        <f t="shared" si="21"/>
        <v>6880498.9934858214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50855021.140088588</v>
      </c>
      <c r="E105" s="522">
        <f>IF(+J96&lt;F104,J96,D105)</f>
        <v>1363950.7209302327</v>
      </c>
      <c r="F105" s="523">
        <f t="shared" si="18"/>
        <v>49491070.419158354</v>
      </c>
      <c r="G105" s="523">
        <f t="shared" si="19"/>
        <v>50173045.779623471</v>
      </c>
      <c r="H105" s="526">
        <f t="shared" si="20"/>
        <v>6734500.9628610099</v>
      </c>
      <c r="I105" s="577">
        <f t="shared" si="21"/>
        <v>6734500.9628610099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49491070.419158354</v>
      </c>
      <c r="E106" s="522">
        <f>IF(+J96&lt;F105,J96,D106)</f>
        <v>1363950.7209302327</v>
      </c>
      <c r="F106" s="523">
        <f t="shared" si="18"/>
        <v>48127119.698228121</v>
      </c>
      <c r="G106" s="523">
        <f t="shared" si="19"/>
        <v>48809095.058693238</v>
      </c>
      <c r="H106" s="526">
        <f t="shared" si="20"/>
        <v>6588502.9322361983</v>
      </c>
      <c r="I106" s="577">
        <f t="shared" si="21"/>
        <v>6588502.9322361983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48127119.698228121</v>
      </c>
      <c r="E107" s="522">
        <f>IF(+J96&lt;F106,J96,D107)</f>
        <v>1363950.7209302327</v>
      </c>
      <c r="F107" s="523">
        <f t="shared" si="18"/>
        <v>46763168.977297887</v>
      </c>
      <c r="G107" s="523">
        <f t="shared" si="19"/>
        <v>47445144.337763004</v>
      </c>
      <c r="H107" s="526">
        <f t="shared" si="20"/>
        <v>6442504.9016113877</v>
      </c>
      <c r="I107" s="577">
        <f t="shared" si="21"/>
        <v>6442504.9016113877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46763168.977297887</v>
      </c>
      <c r="E108" s="522">
        <f>IF(+J96&lt;F107,J96,D108)</f>
        <v>1363950.7209302327</v>
      </c>
      <c r="F108" s="523">
        <f t="shared" si="18"/>
        <v>45399218.256367654</v>
      </c>
      <c r="G108" s="523">
        <f t="shared" si="19"/>
        <v>46081193.61683277</v>
      </c>
      <c r="H108" s="526">
        <f t="shared" si="20"/>
        <v>6296506.8709865762</v>
      </c>
      <c r="I108" s="577">
        <f t="shared" si="21"/>
        <v>6296506.8709865762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45399218.256367654</v>
      </c>
      <c r="E109" s="522">
        <f>IF(+J96&lt;F108,J96,D109)</f>
        <v>1363950.7209302327</v>
      </c>
      <c r="F109" s="523">
        <f t="shared" si="18"/>
        <v>44035267.53543742</v>
      </c>
      <c r="G109" s="523">
        <f t="shared" si="19"/>
        <v>44717242.895902537</v>
      </c>
      <c r="H109" s="526">
        <f t="shared" si="20"/>
        <v>6150508.8403617647</v>
      </c>
      <c r="I109" s="577">
        <f t="shared" si="21"/>
        <v>6150508.8403617647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44035267.53543742</v>
      </c>
      <c r="E110" s="522">
        <f>IF(+J96&lt;F109,J96,D110)</f>
        <v>1363950.7209302327</v>
      </c>
      <c r="F110" s="523">
        <f t="shared" si="18"/>
        <v>42671316.814507186</v>
      </c>
      <c r="G110" s="523">
        <f t="shared" si="19"/>
        <v>43353292.174972303</v>
      </c>
      <c r="H110" s="526">
        <f t="shared" si="20"/>
        <v>6004510.809736954</v>
      </c>
      <c r="I110" s="577">
        <f t="shared" si="21"/>
        <v>6004510.809736954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42671316.814507186</v>
      </c>
      <c r="E111" s="522">
        <f>IF(+J96&lt;F110,J96,D111)</f>
        <v>1363950.7209302327</v>
      </c>
      <c r="F111" s="523">
        <f t="shared" si="18"/>
        <v>41307366.093576953</v>
      </c>
      <c r="G111" s="523">
        <f t="shared" si="19"/>
        <v>41989341.45404207</v>
      </c>
      <c r="H111" s="526">
        <f t="shared" si="20"/>
        <v>5858512.7791121425</v>
      </c>
      <c r="I111" s="577">
        <f t="shared" si="21"/>
        <v>5858512.7791121425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41307366.093576953</v>
      </c>
      <c r="E112" s="522">
        <f>IF(+J96&lt;F111,J96,D112)</f>
        <v>1363950.7209302327</v>
      </c>
      <c r="F112" s="523">
        <f t="shared" si="18"/>
        <v>39943415.372646719</v>
      </c>
      <c r="G112" s="523">
        <f t="shared" si="19"/>
        <v>40625390.733111836</v>
      </c>
      <c r="H112" s="526">
        <f t="shared" si="20"/>
        <v>5712514.748487331</v>
      </c>
      <c r="I112" s="577">
        <f t="shared" si="21"/>
        <v>5712514.748487331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39943415.372646719</v>
      </c>
      <c r="E113" s="522">
        <f>IF(+J96&lt;F112,J96,D113)</f>
        <v>1363950.7209302327</v>
      </c>
      <c r="F113" s="523">
        <f t="shared" si="18"/>
        <v>38579464.651716486</v>
      </c>
      <c r="G113" s="523">
        <f t="shared" si="19"/>
        <v>39261440.012181602</v>
      </c>
      <c r="H113" s="526">
        <f t="shared" si="20"/>
        <v>5566516.7178625204</v>
      </c>
      <c r="I113" s="577">
        <f t="shared" si="21"/>
        <v>5566516.7178625204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38579464.651716486</v>
      </c>
      <c r="E114" s="522">
        <f>IF(+J96&lt;F113,J96,D114)</f>
        <v>1363950.7209302327</v>
      </c>
      <c r="F114" s="523">
        <f t="shared" si="18"/>
        <v>37215513.930786252</v>
      </c>
      <c r="G114" s="523">
        <f t="shared" si="19"/>
        <v>37897489.291251369</v>
      </c>
      <c r="H114" s="526">
        <f t="shared" si="20"/>
        <v>5420518.6872377088</v>
      </c>
      <c r="I114" s="577">
        <f t="shared" si="21"/>
        <v>5420518.6872377088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37215513.930786252</v>
      </c>
      <c r="E115" s="522">
        <f>IF(+J96&lt;F114,J96,D115)</f>
        <v>1363950.7209302327</v>
      </c>
      <c r="F115" s="523">
        <f t="shared" si="18"/>
        <v>35851563.209856018</v>
      </c>
      <c r="G115" s="523">
        <f t="shared" si="19"/>
        <v>36533538.570321135</v>
      </c>
      <c r="H115" s="526">
        <f t="shared" si="20"/>
        <v>5274520.6566128973</v>
      </c>
      <c r="I115" s="577">
        <f t="shared" si="21"/>
        <v>5274520.6566128973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35851563.209856018</v>
      </c>
      <c r="E116" s="522">
        <f>IF(+J96&lt;F115,J96,D116)</f>
        <v>1363950.7209302327</v>
      </c>
      <c r="F116" s="523">
        <f t="shared" si="18"/>
        <v>34487612.488925785</v>
      </c>
      <c r="G116" s="523">
        <f t="shared" si="19"/>
        <v>35169587.849390902</v>
      </c>
      <c r="H116" s="526">
        <f t="shared" si="20"/>
        <v>5128522.6259880867</v>
      </c>
      <c r="I116" s="577">
        <f t="shared" si="21"/>
        <v>5128522.6259880867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34487612.488925785</v>
      </c>
      <c r="E117" s="522">
        <f>IF(+J96&lt;F116,J96,D117)</f>
        <v>1363950.7209302327</v>
      </c>
      <c r="F117" s="523">
        <f t="shared" si="18"/>
        <v>33123661.767995551</v>
      </c>
      <c r="G117" s="523">
        <f t="shared" si="19"/>
        <v>33805637.128460668</v>
      </c>
      <c r="H117" s="526">
        <f t="shared" si="20"/>
        <v>4982524.5953632751</v>
      </c>
      <c r="I117" s="577">
        <f t="shared" si="21"/>
        <v>4982524.5953632751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33123661.767995551</v>
      </c>
      <c r="E118" s="522">
        <f>IF(+J96&lt;F117,J96,D118)</f>
        <v>1363950.7209302327</v>
      </c>
      <c r="F118" s="523">
        <f t="shared" si="18"/>
        <v>31759711.047065318</v>
      </c>
      <c r="G118" s="523">
        <f t="shared" si="19"/>
        <v>32441686.407530434</v>
      </c>
      <c r="H118" s="526">
        <f t="shared" si="20"/>
        <v>4836526.5647384636</v>
      </c>
      <c r="I118" s="577">
        <f t="shared" si="21"/>
        <v>4836526.5647384636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31759711.047065318</v>
      </c>
      <c r="E119" s="522">
        <f>IF(+J96&lt;F118,J96,D119)</f>
        <v>1363950.7209302327</v>
      </c>
      <c r="F119" s="523">
        <f t="shared" si="18"/>
        <v>30395760.326135084</v>
      </c>
      <c r="G119" s="523">
        <f t="shared" si="19"/>
        <v>31077735.686600201</v>
      </c>
      <c r="H119" s="526">
        <f t="shared" si="20"/>
        <v>4690528.534113653</v>
      </c>
      <c r="I119" s="577">
        <f t="shared" si="21"/>
        <v>4690528.534113653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30395760.326135084</v>
      </c>
      <c r="E120" s="522">
        <f>IF(+J96&lt;F119,J96,D120)</f>
        <v>1363950.7209302327</v>
      </c>
      <c r="F120" s="523">
        <f t="shared" si="18"/>
        <v>29031809.60520485</v>
      </c>
      <c r="G120" s="523">
        <f t="shared" si="19"/>
        <v>29713784.965669967</v>
      </c>
      <c r="H120" s="526">
        <f t="shared" si="20"/>
        <v>4544530.5034888405</v>
      </c>
      <c r="I120" s="577">
        <f t="shared" si="21"/>
        <v>4544530.5034888405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29031809.60520485</v>
      </c>
      <c r="E121" s="522">
        <f>IF(+J96&lt;F120,J96,D121)</f>
        <v>1363950.7209302327</v>
      </c>
      <c r="F121" s="523">
        <f t="shared" si="18"/>
        <v>27667858.884274617</v>
      </c>
      <c r="G121" s="523">
        <f t="shared" si="19"/>
        <v>28349834.244739734</v>
      </c>
      <c r="H121" s="526">
        <f t="shared" si="20"/>
        <v>4398532.4728640299</v>
      </c>
      <c r="I121" s="577">
        <f t="shared" si="21"/>
        <v>4398532.4728640299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27667858.884274617</v>
      </c>
      <c r="E122" s="522">
        <f>IF(+J96&lt;F121,J96,D122)</f>
        <v>1363950.7209302327</v>
      </c>
      <c r="F122" s="523">
        <f t="shared" si="18"/>
        <v>26303908.163344383</v>
      </c>
      <c r="G122" s="523">
        <f t="shared" si="19"/>
        <v>26985883.5238095</v>
      </c>
      <c r="H122" s="526">
        <f t="shared" si="20"/>
        <v>4252534.4422392193</v>
      </c>
      <c r="I122" s="577">
        <f t="shared" si="21"/>
        <v>4252534.4422392193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26303908.163344383</v>
      </c>
      <c r="E123" s="522">
        <f>IF(+J96&lt;F122,J96,D123)</f>
        <v>1363950.7209302327</v>
      </c>
      <c r="F123" s="523">
        <f t="shared" si="18"/>
        <v>24939957.44241415</v>
      </c>
      <c r="G123" s="523">
        <f t="shared" si="19"/>
        <v>25621932.802879266</v>
      </c>
      <c r="H123" s="526">
        <f t="shared" si="20"/>
        <v>4106536.4116144073</v>
      </c>
      <c r="I123" s="577">
        <f t="shared" si="21"/>
        <v>4106536.4116144073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24939957.44241415</v>
      </c>
      <c r="E124" s="522">
        <f>IF(+J96&lt;F123,J96,D124)</f>
        <v>1363950.7209302327</v>
      </c>
      <c r="F124" s="523">
        <f t="shared" si="18"/>
        <v>23576006.721483916</v>
      </c>
      <c r="G124" s="523">
        <f t="shared" si="19"/>
        <v>24257982.081949033</v>
      </c>
      <c r="H124" s="526">
        <f t="shared" si="20"/>
        <v>3960538.3809895962</v>
      </c>
      <c r="I124" s="577">
        <f t="shared" si="21"/>
        <v>3960538.3809895962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23576006.721483916</v>
      </c>
      <c r="E125" s="522">
        <f>IF(+J96&lt;F124,J96,D125)</f>
        <v>1363950.7209302327</v>
      </c>
      <c r="F125" s="523">
        <f t="shared" si="18"/>
        <v>22212056.000553682</v>
      </c>
      <c r="G125" s="523">
        <f t="shared" si="19"/>
        <v>22894031.361018799</v>
      </c>
      <c r="H125" s="526">
        <f t="shared" si="20"/>
        <v>3814540.3503647852</v>
      </c>
      <c r="I125" s="577">
        <f t="shared" si="21"/>
        <v>3814540.3503647852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22212056.000553682</v>
      </c>
      <c r="E126" s="522">
        <f>IF(+J96&lt;F125,J96,D126)</f>
        <v>1363950.7209302327</v>
      </c>
      <c r="F126" s="523">
        <f t="shared" si="18"/>
        <v>20848105.279623449</v>
      </c>
      <c r="G126" s="523">
        <f t="shared" si="19"/>
        <v>21530080.640088566</v>
      </c>
      <c r="H126" s="526">
        <f t="shared" si="20"/>
        <v>3668542.3197399736</v>
      </c>
      <c r="I126" s="577">
        <f t="shared" si="21"/>
        <v>3668542.3197399736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20848105.279623449</v>
      </c>
      <c r="E127" s="522">
        <f>IF(+J96&lt;F126,J96,D127)</f>
        <v>1363950.7209302327</v>
      </c>
      <c r="F127" s="523">
        <f t="shared" si="18"/>
        <v>19484154.558693215</v>
      </c>
      <c r="G127" s="523">
        <f t="shared" si="19"/>
        <v>20166129.919158332</v>
      </c>
      <c r="H127" s="526">
        <f t="shared" si="20"/>
        <v>3522544.2891151626</v>
      </c>
      <c r="I127" s="577">
        <f t="shared" si="21"/>
        <v>3522544.2891151626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19484154.558693215</v>
      </c>
      <c r="E128" s="522">
        <f>IF(+J96&lt;F127,J96,D128)</f>
        <v>1363950.7209302327</v>
      </c>
      <c r="F128" s="523">
        <f t="shared" si="18"/>
        <v>18120203.837762982</v>
      </c>
      <c r="G128" s="523">
        <f t="shared" si="19"/>
        <v>18802179.198228098</v>
      </c>
      <c r="H128" s="526">
        <f t="shared" si="20"/>
        <v>3376546.258490351</v>
      </c>
      <c r="I128" s="577">
        <f t="shared" si="21"/>
        <v>3376546.258490351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18120203.837762982</v>
      </c>
      <c r="E129" s="522">
        <f>IF(+J96&lt;F128,J96,D129)</f>
        <v>1363950.7209302327</v>
      </c>
      <c r="F129" s="523">
        <f t="shared" si="18"/>
        <v>16756253.116832748</v>
      </c>
      <c r="G129" s="523">
        <f t="shared" si="19"/>
        <v>17438228.477297865</v>
      </c>
      <c r="H129" s="526">
        <f t="shared" si="20"/>
        <v>3230548.22786554</v>
      </c>
      <c r="I129" s="577">
        <f t="shared" si="21"/>
        <v>3230548.22786554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16756253.116832748</v>
      </c>
      <c r="E130" s="522">
        <f>IF(+J96&lt;F129,J96,D130)</f>
        <v>1363950.7209302327</v>
      </c>
      <c r="F130" s="523">
        <f t="shared" si="18"/>
        <v>15392302.395902514</v>
      </c>
      <c r="G130" s="523">
        <f t="shared" si="19"/>
        <v>16074277.756367631</v>
      </c>
      <c r="H130" s="526">
        <f t="shared" si="20"/>
        <v>3084550.1972407289</v>
      </c>
      <c r="I130" s="577">
        <f t="shared" si="21"/>
        <v>3084550.1972407289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15392302.395902514</v>
      </c>
      <c r="E131" s="522">
        <f>IF(+J96&lt;F130,J96,D131)</f>
        <v>1363950.7209302327</v>
      </c>
      <c r="F131" s="523">
        <f t="shared" ref="F131:F154" si="22">+D131-E131</f>
        <v>14028351.674972281</v>
      </c>
      <c r="G131" s="523">
        <f t="shared" ref="G131:G154" si="23">+(F131+D131)/2</f>
        <v>14710327.035437398</v>
      </c>
      <c r="H131" s="526">
        <f t="shared" si="20"/>
        <v>2938552.1666159173</v>
      </c>
      <c r="I131" s="577">
        <f t="shared" si="21"/>
        <v>2938552.1666159173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14028351.674972281</v>
      </c>
      <c r="E132" s="522">
        <f>IF(+J96&lt;F131,J96,D132)</f>
        <v>1363950.7209302327</v>
      </c>
      <c r="F132" s="523">
        <f t="shared" si="22"/>
        <v>12664400.954042047</v>
      </c>
      <c r="G132" s="523">
        <f t="shared" si="23"/>
        <v>13346376.314507164</v>
      </c>
      <c r="H132" s="526">
        <f t="shared" si="20"/>
        <v>2792554.1359911063</v>
      </c>
      <c r="I132" s="577">
        <f t="shared" si="21"/>
        <v>2792554.1359911063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12664400.954042047</v>
      </c>
      <c r="E133" s="522">
        <f>IF(+J96&lt;F132,J96,D133)</f>
        <v>1363950.7209302327</v>
      </c>
      <c r="F133" s="523">
        <f t="shared" si="22"/>
        <v>11300450.233111814</v>
      </c>
      <c r="G133" s="523">
        <f t="shared" si="23"/>
        <v>11982425.59357693</v>
      </c>
      <c r="H133" s="526">
        <f t="shared" si="20"/>
        <v>2646556.1053662952</v>
      </c>
      <c r="I133" s="577">
        <f t="shared" si="21"/>
        <v>2646556.1053662952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11300450.233111814</v>
      </c>
      <c r="E134" s="522">
        <f>IF(+J96&lt;F133,J96,D134)</f>
        <v>1363950.7209302327</v>
      </c>
      <c r="F134" s="523">
        <f t="shared" si="22"/>
        <v>9936499.5121815801</v>
      </c>
      <c r="G134" s="523">
        <f t="shared" si="23"/>
        <v>10618474.872646697</v>
      </c>
      <c r="H134" s="526">
        <f t="shared" si="20"/>
        <v>2500558.0747414837</v>
      </c>
      <c r="I134" s="577">
        <f t="shared" si="21"/>
        <v>2500558.0747414837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9936499.5121815801</v>
      </c>
      <c r="E135" s="522">
        <f>IF(+J96&lt;F134,J96,D135)</f>
        <v>1363950.7209302327</v>
      </c>
      <c r="F135" s="523">
        <f t="shared" si="22"/>
        <v>8572548.7912513465</v>
      </c>
      <c r="G135" s="523">
        <f t="shared" si="23"/>
        <v>9254524.1517164633</v>
      </c>
      <c r="H135" s="526">
        <f t="shared" si="20"/>
        <v>2354560.0441166726</v>
      </c>
      <c r="I135" s="577">
        <f t="shared" si="21"/>
        <v>2354560.0441166726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8572548.7912513465</v>
      </c>
      <c r="E136" s="522">
        <f>IF(+J96&lt;F135,J96,D136)</f>
        <v>1363950.7209302327</v>
      </c>
      <c r="F136" s="523">
        <f t="shared" si="22"/>
        <v>7208598.0703211138</v>
      </c>
      <c r="G136" s="523">
        <f t="shared" si="23"/>
        <v>7890573.4307862297</v>
      </c>
      <c r="H136" s="526">
        <f t="shared" si="20"/>
        <v>2208562.0134918615</v>
      </c>
      <c r="I136" s="577">
        <f t="shared" si="21"/>
        <v>2208562.0134918615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7208598.0703211138</v>
      </c>
      <c r="E137" s="522">
        <f>IF(+J96&lt;F136,J96,D137)</f>
        <v>1363950.7209302327</v>
      </c>
      <c r="F137" s="523">
        <f t="shared" si="22"/>
        <v>5844647.3493908811</v>
      </c>
      <c r="G137" s="523">
        <f t="shared" si="23"/>
        <v>6526622.7098559979</v>
      </c>
      <c r="H137" s="526">
        <f t="shared" si="20"/>
        <v>2062563.9828670505</v>
      </c>
      <c r="I137" s="577">
        <f t="shared" si="21"/>
        <v>2062563.9828670505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5844647.3493908811</v>
      </c>
      <c r="E138" s="522">
        <f>IF(+J96&lt;F137,J96,D138)</f>
        <v>1363950.7209302327</v>
      </c>
      <c r="F138" s="523">
        <f t="shared" si="22"/>
        <v>4480696.6284606485</v>
      </c>
      <c r="G138" s="523">
        <f t="shared" si="23"/>
        <v>5162671.9889257643</v>
      </c>
      <c r="H138" s="526">
        <f t="shared" si="20"/>
        <v>1916565.9522422389</v>
      </c>
      <c r="I138" s="577">
        <f t="shared" si="21"/>
        <v>1916565.9522422389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4480696.6284606485</v>
      </c>
      <c r="E139" s="522">
        <f>IF(+J96&lt;F138,J96,D139)</f>
        <v>1363950.7209302327</v>
      </c>
      <c r="F139" s="523">
        <f t="shared" si="22"/>
        <v>3116745.9075304158</v>
      </c>
      <c r="G139" s="523">
        <f t="shared" si="23"/>
        <v>3798721.2679955321</v>
      </c>
      <c r="H139" s="526">
        <f t="shared" si="20"/>
        <v>1770567.9216174278</v>
      </c>
      <c r="I139" s="577">
        <f t="shared" si="21"/>
        <v>1770567.9216174278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3116745.9075304158</v>
      </c>
      <c r="E140" s="522">
        <f>IF(+J96&lt;F139,J96,D140)</f>
        <v>1363950.7209302327</v>
      </c>
      <c r="F140" s="523">
        <f t="shared" si="22"/>
        <v>1752795.1866001831</v>
      </c>
      <c r="G140" s="523">
        <f t="shared" si="23"/>
        <v>2434770.5470652995</v>
      </c>
      <c r="H140" s="526">
        <f t="shared" si="20"/>
        <v>1624569.8909926168</v>
      </c>
      <c r="I140" s="577">
        <f t="shared" si="21"/>
        <v>1624569.8909926168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1752795.1866001831</v>
      </c>
      <c r="E141" s="522">
        <f>IF(+J96&lt;F140,J96,D141)</f>
        <v>1363950.7209302327</v>
      </c>
      <c r="F141" s="523">
        <f t="shared" si="22"/>
        <v>388844.46566995047</v>
      </c>
      <c r="G141" s="523">
        <f t="shared" si="23"/>
        <v>1070819.8261350668</v>
      </c>
      <c r="H141" s="526">
        <f t="shared" si="20"/>
        <v>1478571.8603678057</v>
      </c>
      <c r="I141" s="577">
        <f t="shared" si="21"/>
        <v>1478571.8603678057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388844.46566995047</v>
      </c>
      <c r="E142" s="522">
        <f>IF(+J96&lt;F141,J96,D142)</f>
        <v>388844.46566995047</v>
      </c>
      <c r="F142" s="523">
        <f t="shared" si="22"/>
        <v>0</v>
      </c>
      <c r="G142" s="523">
        <f t="shared" si="23"/>
        <v>194422.23283497524</v>
      </c>
      <c r="H142" s="526">
        <f t="shared" si="20"/>
        <v>409655.52773253422</v>
      </c>
      <c r="I142" s="577">
        <f t="shared" si="21"/>
        <v>409655.52773253422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58649881</v>
      </c>
      <c r="F155" s="375"/>
      <c r="G155" s="375"/>
      <c r="H155" s="375">
        <f>SUM(H99:H154)</f>
        <v>192658529.06080535</v>
      </c>
      <c r="I155" s="375">
        <f>SUM(I99:I154)</f>
        <v>192658529.06080535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view="pageBreakPreview" zoomScale="80" zoomScaleNormal="100" zoomScaleSheetLayoutView="80" workbookViewId="0">
      <selection activeCell="B9" sqref="B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149671.45198505887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149671.45198505887</v>
      </c>
      <c r="O6" s="269"/>
      <c r="P6" s="269"/>
    </row>
    <row r="7" spans="1:16" ht="13.5" thickBot="1">
      <c r="C7" s="467" t="s">
        <v>48</v>
      </c>
      <c r="D7" s="624" t="s">
        <v>382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1247292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29697.428571428572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>+G17</f>
        <v>86331.834002984833</v>
      </c>
      <c r="L17" s="513">
        <f t="shared" ref="L17:L72" si="1">IF(K17&lt;&gt;0,+G17-K17,0)</f>
        <v>0</v>
      </c>
      <c r="M17" s="512">
        <f>+H17</f>
        <v>86331.834002984833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158326.70430501748</v>
      </c>
      <c r="H18" s="639">
        <v>158326.70430501748</v>
      </c>
      <c r="I18" s="511">
        <f t="shared" si="0"/>
        <v>0</v>
      </c>
      <c r="J18" s="511"/>
      <c r="K18" s="518">
        <f>+G18</f>
        <v>158326.70430501748</v>
      </c>
      <c r="L18" s="519">
        <f t="shared" si="1"/>
        <v>0</v>
      </c>
      <c r="M18" s="518">
        <f>+G18</f>
        <v>158326.70430501748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27558.139534883721</v>
      </c>
      <c r="F19" s="631">
        <v>1114760.3516732843</v>
      </c>
      <c r="G19" s="630">
        <v>139910.64053298702</v>
      </c>
      <c r="H19" s="639">
        <v>139910.64053298702</v>
      </c>
      <c r="I19" s="511">
        <f t="shared" si="0"/>
        <v>0</v>
      </c>
      <c r="J19" s="511"/>
      <c r="K19" s="518">
        <f>+G19</f>
        <v>139910.64053298702</v>
      </c>
      <c r="L19" s="519">
        <f t="shared" ref="L19" si="4">IF(K19&lt;&gt;0,+G19-K19,0)</f>
        <v>0</v>
      </c>
      <c r="M19" s="518">
        <f>+G19</f>
        <v>139910.64053298702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177914.09875303975</v>
      </c>
      <c r="H20" s="639">
        <v>177914.09875303975</v>
      </c>
      <c r="I20" s="511">
        <f t="shared" si="0"/>
        <v>0</v>
      </c>
      <c r="J20" s="511"/>
      <c r="K20" s="518">
        <f>+G20</f>
        <v>177914.09875303975</v>
      </c>
      <c r="L20" s="519">
        <f t="shared" ref="L20" si="6">IF(K20&lt;&gt;0,+G20-K20,0)</f>
        <v>0</v>
      </c>
      <c r="M20" s="518">
        <f>+G20</f>
        <v>177914.09875303975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1146630.5955757231</v>
      </c>
      <c r="E21" s="522">
        <f>IF(+I14&lt;F20,I14,D21)</f>
        <v>29697.428571428572</v>
      </c>
      <c r="F21" s="523">
        <f t="shared" ref="F21:F72" si="7">+D21-E21</f>
        <v>1116933.1670042945</v>
      </c>
      <c r="G21" s="524">
        <f t="shared" ref="G21:G48" si="8">+I$12*((D21+F21)/2)+E21</f>
        <v>149671.45198505887</v>
      </c>
      <c r="H21" s="491">
        <f t="shared" ref="H21:H48" si="9">+I$13*((D21+F21)/2)+E21</f>
        <v>149671.45198505887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1116933.1670042945</v>
      </c>
      <c r="E22" s="522">
        <f>IF(+I14&lt;F21,I14,D22)</f>
        <v>29697.428571428572</v>
      </c>
      <c r="F22" s="523">
        <f t="shared" si="7"/>
        <v>1087235.7384328658</v>
      </c>
      <c r="G22" s="524">
        <f t="shared" si="8"/>
        <v>146523.38958040881</v>
      </c>
      <c r="H22" s="491">
        <f t="shared" si="9"/>
        <v>146523.38958040881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1087235.7384328658</v>
      </c>
      <c r="E23" s="522">
        <f>IF(+I14&lt;F22,I14,D23)</f>
        <v>29697.428571428572</v>
      </c>
      <c r="F23" s="523">
        <f t="shared" si="7"/>
        <v>1057538.3098614372</v>
      </c>
      <c r="G23" s="524">
        <f t="shared" si="8"/>
        <v>143375.32717575875</v>
      </c>
      <c r="H23" s="491">
        <f t="shared" si="9"/>
        <v>143375.32717575875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1057538.3098614372</v>
      </c>
      <c r="E24" s="522">
        <f>IF(+I14&lt;F23,I14,D24)</f>
        <v>29697.428571428572</v>
      </c>
      <c r="F24" s="523">
        <f t="shared" si="7"/>
        <v>1027840.8812900087</v>
      </c>
      <c r="G24" s="524">
        <f t="shared" si="8"/>
        <v>140227.26477110869</v>
      </c>
      <c r="H24" s="491">
        <f t="shared" si="9"/>
        <v>140227.26477110869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1027840.8812900087</v>
      </c>
      <c r="E25" s="522">
        <f>IF(+I14&lt;F24,I14,D25)</f>
        <v>29697.428571428572</v>
      </c>
      <c r="F25" s="523">
        <f t="shared" si="7"/>
        <v>998143.45271858014</v>
      </c>
      <c r="G25" s="524">
        <f t="shared" si="8"/>
        <v>137079.20236645866</v>
      </c>
      <c r="H25" s="491">
        <f t="shared" si="9"/>
        <v>137079.20236645866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998143.45271858014</v>
      </c>
      <c r="E26" s="522">
        <f>IF(+I14&lt;F25,I14,D26)</f>
        <v>29697.428571428572</v>
      </c>
      <c r="F26" s="523">
        <f t="shared" si="7"/>
        <v>968446.02414715162</v>
      </c>
      <c r="G26" s="524">
        <f t="shared" si="8"/>
        <v>133931.1399618086</v>
      </c>
      <c r="H26" s="491">
        <f t="shared" si="9"/>
        <v>133931.1399618086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968446.02414715162</v>
      </c>
      <c r="E27" s="522">
        <f>IF(+I14&lt;F26,I14,D27)</f>
        <v>29697.428571428572</v>
      </c>
      <c r="F27" s="523">
        <f t="shared" si="7"/>
        <v>938748.5955757231</v>
      </c>
      <c r="G27" s="524">
        <f t="shared" si="8"/>
        <v>130783.07755715857</v>
      </c>
      <c r="H27" s="491">
        <f t="shared" si="9"/>
        <v>130783.07755715857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938748.5955757231</v>
      </c>
      <c r="E28" s="522">
        <f>IF(+I14&lt;F27,I14,D28)</f>
        <v>29697.428571428572</v>
      </c>
      <c r="F28" s="523">
        <f t="shared" si="7"/>
        <v>909051.16700429458</v>
      </c>
      <c r="G28" s="524">
        <f t="shared" si="8"/>
        <v>127635.01515250851</v>
      </c>
      <c r="H28" s="491">
        <f t="shared" si="9"/>
        <v>127635.01515250851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909051.16700429458</v>
      </c>
      <c r="E29" s="522">
        <f>IF(+I14&lt;F28,I14,D29)</f>
        <v>29697.428571428572</v>
      </c>
      <c r="F29" s="523">
        <f t="shared" si="7"/>
        <v>879353.73843286606</v>
      </c>
      <c r="G29" s="524">
        <f t="shared" si="8"/>
        <v>124486.95274785848</v>
      </c>
      <c r="H29" s="491">
        <f t="shared" si="9"/>
        <v>124486.95274785848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879353.73843286606</v>
      </c>
      <c r="E30" s="522">
        <f>IF(+I14&lt;F29,I14,D30)</f>
        <v>29697.428571428572</v>
      </c>
      <c r="F30" s="523">
        <f t="shared" si="7"/>
        <v>849656.30986143753</v>
      </c>
      <c r="G30" s="524">
        <f t="shared" si="8"/>
        <v>121338.89034320842</v>
      </c>
      <c r="H30" s="491">
        <f t="shared" si="9"/>
        <v>121338.89034320842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849656.30986143753</v>
      </c>
      <c r="E31" s="522">
        <f>IF(+I14&lt;F30,I14,D31)</f>
        <v>29697.428571428572</v>
      </c>
      <c r="F31" s="523">
        <f t="shared" si="7"/>
        <v>819958.88129000901</v>
      </c>
      <c r="G31" s="524">
        <f t="shared" si="8"/>
        <v>118190.82793855839</v>
      </c>
      <c r="H31" s="491">
        <f t="shared" si="9"/>
        <v>118190.82793855839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819958.88129000901</v>
      </c>
      <c r="E32" s="522">
        <f>IF(+I14&lt;F31,I14,D32)</f>
        <v>29697.428571428572</v>
      </c>
      <c r="F32" s="523">
        <f t="shared" si="7"/>
        <v>790261.45271858049</v>
      </c>
      <c r="G32" s="524">
        <f t="shared" si="8"/>
        <v>115042.76553390833</v>
      </c>
      <c r="H32" s="491">
        <f t="shared" si="9"/>
        <v>115042.76553390833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790261.45271858049</v>
      </c>
      <c r="E33" s="522">
        <f>IF(+I14&lt;F32,I14,D33)</f>
        <v>29697.428571428572</v>
      </c>
      <c r="F33" s="523">
        <f t="shared" si="7"/>
        <v>760564.02414715197</v>
      </c>
      <c r="G33" s="524">
        <f t="shared" si="8"/>
        <v>111894.7031292583</v>
      </c>
      <c r="H33" s="491">
        <f t="shared" si="9"/>
        <v>111894.7031292583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760564.02414715197</v>
      </c>
      <c r="E34" s="522">
        <f>IF(+I14&lt;F33,I14,D34)</f>
        <v>29697.428571428572</v>
      </c>
      <c r="F34" s="523">
        <f t="shared" si="7"/>
        <v>730866.59557572345</v>
      </c>
      <c r="G34" s="524">
        <f t="shared" si="8"/>
        <v>108746.64072460824</v>
      </c>
      <c r="H34" s="491">
        <f t="shared" si="9"/>
        <v>108746.64072460824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730866.59557572345</v>
      </c>
      <c r="E35" s="522">
        <f>IF(+I14&lt;F34,I14,D35)</f>
        <v>29697.428571428572</v>
      </c>
      <c r="F35" s="523">
        <f t="shared" si="7"/>
        <v>701169.16700429493</v>
      </c>
      <c r="G35" s="524">
        <f t="shared" si="8"/>
        <v>105598.57831995821</v>
      </c>
      <c r="H35" s="491">
        <f t="shared" si="9"/>
        <v>105598.57831995821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701169.16700429493</v>
      </c>
      <c r="E36" s="522">
        <f>IF(+I14&lt;F35,I14,D36)</f>
        <v>29697.428571428572</v>
      </c>
      <c r="F36" s="523">
        <f t="shared" si="7"/>
        <v>671471.7384328664</v>
      </c>
      <c r="G36" s="524">
        <f t="shared" si="8"/>
        <v>102450.51591530815</v>
      </c>
      <c r="H36" s="491">
        <f t="shared" si="9"/>
        <v>102450.51591530815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671471.7384328664</v>
      </c>
      <c r="E37" s="522">
        <f>IF(+I14&lt;F36,I14,D37)</f>
        <v>29697.428571428572</v>
      </c>
      <c r="F37" s="523">
        <f t="shared" si="7"/>
        <v>641774.30986143788</v>
      </c>
      <c r="G37" s="524">
        <f t="shared" si="8"/>
        <v>99302.453510658088</v>
      </c>
      <c r="H37" s="491">
        <f t="shared" si="9"/>
        <v>99302.453510658088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641774.30986143788</v>
      </c>
      <c r="E38" s="522">
        <f>IF(+I14&lt;F37,I14,D38)</f>
        <v>29697.428571428572</v>
      </c>
      <c r="F38" s="523">
        <f t="shared" si="7"/>
        <v>612076.88129000936</v>
      </c>
      <c r="G38" s="524">
        <f t="shared" si="8"/>
        <v>96154.391106008028</v>
      </c>
      <c r="H38" s="491">
        <f t="shared" si="9"/>
        <v>96154.391106008028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612076.88129000936</v>
      </c>
      <c r="E39" s="522">
        <f>IF(+I14&lt;F38,I14,D39)</f>
        <v>29697.428571428572</v>
      </c>
      <c r="F39" s="523">
        <f t="shared" si="7"/>
        <v>582379.45271858084</v>
      </c>
      <c r="G39" s="524">
        <f t="shared" si="8"/>
        <v>93006.328701357997</v>
      </c>
      <c r="H39" s="491">
        <f t="shared" si="9"/>
        <v>93006.328701357997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582379.45271858084</v>
      </c>
      <c r="E40" s="522">
        <f>IF(+I14&lt;F39,I14,D40)</f>
        <v>29697.428571428572</v>
      </c>
      <c r="F40" s="523">
        <f t="shared" si="7"/>
        <v>552682.02414715232</v>
      </c>
      <c r="G40" s="524">
        <f t="shared" si="8"/>
        <v>89858.266296707938</v>
      </c>
      <c r="H40" s="491">
        <f t="shared" si="9"/>
        <v>89858.266296707938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552682.02414715232</v>
      </c>
      <c r="E41" s="522">
        <f>IF(+I14&lt;F40,I14,D41)</f>
        <v>29697.428571428572</v>
      </c>
      <c r="F41" s="523">
        <f t="shared" si="7"/>
        <v>522984.59557572374</v>
      </c>
      <c r="G41" s="524">
        <f t="shared" si="8"/>
        <v>86710.203892057907</v>
      </c>
      <c r="H41" s="491">
        <f t="shared" si="9"/>
        <v>86710.203892057907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522984.59557572374</v>
      </c>
      <c r="E42" s="522">
        <f>IF(+I14&lt;F41,I14,D42)</f>
        <v>29697.428571428572</v>
      </c>
      <c r="F42" s="523">
        <f t="shared" si="7"/>
        <v>493287.16700429516</v>
      </c>
      <c r="G42" s="524">
        <f t="shared" si="8"/>
        <v>83562.141487407847</v>
      </c>
      <c r="H42" s="491">
        <f t="shared" si="9"/>
        <v>83562.141487407847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493287.16700429516</v>
      </c>
      <c r="E43" s="522">
        <f>IF(+I14&lt;F42,I14,D43)</f>
        <v>29697.428571428572</v>
      </c>
      <c r="F43" s="523">
        <f t="shared" si="7"/>
        <v>463589.73843286658</v>
      </c>
      <c r="G43" s="524">
        <f t="shared" si="8"/>
        <v>80414.079082757788</v>
      </c>
      <c r="H43" s="491">
        <f t="shared" si="9"/>
        <v>80414.079082757788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463589.73843286658</v>
      </c>
      <c r="E44" s="522">
        <f>IF(+I14&lt;F43,I14,D44)</f>
        <v>29697.428571428572</v>
      </c>
      <c r="F44" s="523">
        <f t="shared" si="7"/>
        <v>433892.309861438</v>
      </c>
      <c r="G44" s="524">
        <f t="shared" si="8"/>
        <v>77266.016678107757</v>
      </c>
      <c r="H44" s="491">
        <f t="shared" si="9"/>
        <v>77266.016678107757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433892.309861438</v>
      </c>
      <c r="E45" s="522">
        <f>IF(+I14&lt;F44,I14,D45)</f>
        <v>29697.428571428572</v>
      </c>
      <c r="F45" s="523">
        <f t="shared" si="7"/>
        <v>404194.88129000942</v>
      </c>
      <c r="G45" s="524">
        <f t="shared" si="8"/>
        <v>74117.954273457697</v>
      </c>
      <c r="H45" s="491">
        <f t="shared" si="9"/>
        <v>74117.954273457697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404194.88129000942</v>
      </c>
      <c r="E46" s="522">
        <f>IF(+I14&lt;F45,I14,D46)</f>
        <v>29697.428571428572</v>
      </c>
      <c r="F46" s="523">
        <f t="shared" si="7"/>
        <v>374497.45271858084</v>
      </c>
      <c r="G46" s="524">
        <f t="shared" si="8"/>
        <v>70969.891868807637</v>
      </c>
      <c r="H46" s="491">
        <f t="shared" si="9"/>
        <v>70969.891868807637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374497.45271858084</v>
      </c>
      <c r="E47" s="522">
        <f>IF(+I14&lt;F46,I14,D47)</f>
        <v>29697.428571428572</v>
      </c>
      <c r="F47" s="523">
        <f t="shared" si="7"/>
        <v>344800.02414715226</v>
      </c>
      <c r="G47" s="524">
        <f t="shared" si="8"/>
        <v>67821.829464157578</v>
      </c>
      <c r="H47" s="491">
        <f t="shared" si="9"/>
        <v>67821.829464157578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344800.02414715226</v>
      </c>
      <c r="E48" s="522">
        <f>IF(+I14&lt;F47,I14,D48)</f>
        <v>29697.428571428572</v>
      </c>
      <c r="F48" s="523">
        <f t="shared" si="7"/>
        <v>315102.59557572368</v>
      </c>
      <c r="G48" s="524">
        <f t="shared" si="8"/>
        <v>64673.767059507532</v>
      </c>
      <c r="H48" s="491">
        <f t="shared" si="9"/>
        <v>64673.767059507532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315102.59557572368</v>
      </c>
      <c r="E49" s="522">
        <f>IF(+I14&lt;F48,I14,D49)</f>
        <v>29697.428571428572</v>
      </c>
      <c r="F49" s="523">
        <f t="shared" si="7"/>
        <v>285405.1670042951</v>
      </c>
      <c r="G49" s="524">
        <f t="shared" ref="G49:G72" si="10">+I$12*((D49+F49)/2)+E49</f>
        <v>61525.704654857473</v>
      </c>
      <c r="H49" s="491">
        <f t="shared" ref="H49:H72" si="11">+I$13*((D49+F49)/2)+E49</f>
        <v>61525.704654857473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285405.1670042951</v>
      </c>
      <c r="E50" s="522">
        <f>IF(+I14&lt;F49,I14,D50)</f>
        <v>29697.428571428572</v>
      </c>
      <c r="F50" s="523">
        <f t="shared" si="7"/>
        <v>255707.73843286652</v>
      </c>
      <c r="G50" s="524">
        <f t="shared" si="10"/>
        <v>58377.642250207427</v>
      </c>
      <c r="H50" s="491">
        <f t="shared" si="11"/>
        <v>58377.642250207427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255707.73843286652</v>
      </c>
      <c r="E51" s="522">
        <f>IF(+I14&lt;F50,I14,D51)</f>
        <v>29697.428571428572</v>
      </c>
      <c r="F51" s="523">
        <f t="shared" si="7"/>
        <v>226010.30986143794</v>
      </c>
      <c r="G51" s="524">
        <f t="shared" si="10"/>
        <v>55229.579845557375</v>
      </c>
      <c r="H51" s="491">
        <f t="shared" si="11"/>
        <v>55229.579845557375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226010.30986143794</v>
      </c>
      <c r="E52" s="522">
        <f>IF(+I14&lt;F51,I14,D52)</f>
        <v>29697.428571428572</v>
      </c>
      <c r="F52" s="523">
        <f t="shared" si="7"/>
        <v>196312.88129000936</v>
      </c>
      <c r="G52" s="524">
        <f t="shared" si="10"/>
        <v>52081.517440907322</v>
      </c>
      <c r="H52" s="491">
        <f t="shared" si="11"/>
        <v>52081.517440907322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196312.88129000936</v>
      </c>
      <c r="E53" s="522">
        <f>IF(+I14&lt;F52,I14,D53)</f>
        <v>29697.428571428572</v>
      </c>
      <c r="F53" s="523">
        <f t="shared" si="7"/>
        <v>166615.45271858078</v>
      </c>
      <c r="G53" s="524">
        <f t="shared" si="10"/>
        <v>48933.455036257263</v>
      </c>
      <c r="H53" s="491">
        <f t="shared" si="11"/>
        <v>48933.455036257263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166615.45271858078</v>
      </c>
      <c r="E54" s="522">
        <f>IF(+I14&lt;F53,I14,D54)</f>
        <v>29697.428571428572</v>
      </c>
      <c r="F54" s="523">
        <f t="shared" si="7"/>
        <v>136918.0241471522</v>
      </c>
      <c r="G54" s="524">
        <f t="shared" si="10"/>
        <v>45785.392631607217</v>
      </c>
      <c r="H54" s="491">
        <f t="shared" si="11"/>
        <v>45785.392631607217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136918.0241471522</v>
      </c>
      <c r="E55" s="522">
        <f>IF(+I14&lt;F54,I14,D55)</f>
        <v>29697.428571428572</v>
      </c>
      <c r="F55" s="523">
        <f t="shared" si="7"/>
        <v>107220.59557572362</v>
      </c>
      <c r="G55" s="524">
        <f t="shared" si="10"/>
        <v>42637.330226957158</v>
      </c>
      <c r="H55" s="491">
        <f t="shared" si="11"/>
        <v>42637.330226957158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107220.59557572362</v>
      </c>
      <c r="E56" s="522">
        <f>IF(+I14&lt;F55,I14,D56)</f>
        <v>29697.428571428572</v>
      </c>
      <c r="F56" s="523">
        <f t="shared" si="7"/>
        <v>77523.167004295043</v>
      </c>
      <c r="G56" s="524">
        <f t="shared" si="10"/>
        <v>39489.267822307105</v>
      </c>
      <c r="H56" s="491">
        <f t="shared" si="11"/>
        <v>39489.267822307105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77523.167004295043</v>
      </c>
      <c r="E57" s="522">
        <f>IF(+I14&lt;F56,I14,D57)</f>
        <v>29697.428571428572</v>
      </c>
      <c r="F57" s="523">
        <f t="shared" si="7"/>
        <v>47825.73843286647</v>
      </c>
      <c r="G57" s="524">
        <f t="shared" si="10"/>
        <v>36341.205417657053</v>
      </c>
      <c r="H57" s="491">
        <f t="shared" si="11"/>
        <v>36341.205417657053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47825.73843286647</v>
      </c>
      <c r="E58" s="522">
        <f>IF(+I14&lt;F57,I14,D58)</f>
        <v>29697.428571428572</v>
      </c>
      <c r="F58" s="523">
        <f t="shared" si="7"/>
        <v>18128.309861437898</v>
      </c>
      <c r="G58" s="524">
        <f t="shared" si="10"/>
        <v>33193.143013007</v>
      </c>
      <c r="H58" s="491">
        <f t="shared" si="11"/>
        <v>33193.143013007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18128.309861437898</v>
      </c>
      <c r="E59" s="522">
        <f>IF(+I14&lt;F58,I14,D59)</f>
        <v>18128.309861437898</v>
      </c>
      <c r="F59" s="523">
        <f t="shared" si="7"/>
        <v>0</v>
      </c>
      <c r="G59" s="524">
        <f t="shared" si="10"/>
        <v>19089.1514810646</v>
      </c>
      <c r="H59" s="491">
        <f t="shared" si="11"/>
        <v>19089.1514810646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1247292</v>
      </c>
      <c r="F73" s="375"/>
      <c r="G73" s="375">
        <f>SUM(G17:G72)</f>
        <v>4055999.7340383464</v>
      </c>
      <c r="H73" s="375">
        <f>SUM(H17:H72)</f>
        <v>4055999.7340383464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139910.64053298702</v>
      </c>
      <c r="N87" s="546">
        <f>IF(J92&lt;D11,0,VLOOKUP(J92,C17:O72,11))</f>
        <v>139910.64053298702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156200.90813870312</v>
      </c>
      <c r="N88" s="550">
        <f>IF(J92&lt;D11,0,VLOOKUP(J92,C99:P154,7))</f>
        <v>156200.90813870312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16290.267605716101</v>
      </c>
      <c r="N89" s="555">
        <f>+N88-N87</f>
        <v>16290.267605716101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29006.79069767442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12">+I99-H99</f>
        <v>0</v>
      </c>
      <c r="K99" s="514"/>
      <c r="L99" s="512">
        <f>+H99</f>
        <v>89476.594305664243</v>
      </c>
      <c r="M99" s="513">
        <f t="shared" ref="M99:M130" si="13">IF(L99&lt;&gt;0,+H99-L99,0)</f>
        <v>0</v>
      </c>
      <c r="N99" s="512">
        <f>+I99</f>
        <v>89476.594305664243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12"/>
        <v>0</v>
      </c>
      <c r="K100" s="514"/>
      <c r="L100" s="655">
        <f>+H100</f>
        <v>158284.94029757322</v>
      </c>
      <c r="M100" s="514">
        <f t="shared" si="13"/>
        <v>0</v>
      </c>
      <c r="N100" s="655">
        <f>+I100</f>
        <v>158284.94029757322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2019</v>
      </c>
      <c r="D101" s="374">
        <f>IF(F100+SUM(E$99:E100)=D$92,F100,D$92-SUM(E$99:E100))</f>
        <v>1202783.1785714284</v>
      </c>
      <c r="E101" s="522">
        <f>IF(+J96&lt;F100,J96,D101)</f>
        <v>29006.79069767442</v>
      </c>
      <c r="F101" s="523">
        <f t="shared" ref="F101:F130" si="17">+D101-E101</f>
        <v>1173776.3878737539</v>
      </c>
      <c r="G101" s="523">
        <f t="shared" ref="G101:G130" si="18">+(F101+D101)/2</f>
        <v>1188279.783222591</v>
      </c>
      <c r="H101" s="526">
        <f t="shared" ref="H101:H154" si="19">+J$94*G101+E101</f>
        <v>156200.90813870312</v>
      </c>
      <c r="I101" s="577">
        <f t="shared" ref="I101:I154" si="20">+J$95*G101+E101</f>
        <v>156200.90813870312</v>
      </c>
      <c r="J101" s="514">
        <f t="shared" si="12"/>
        <v>0</v>
      </c>
      <c r="K101" s="514"/>
      <c r="L101" s="525"/>
      <c r="M101" s="514">
        <f t="shared" si="13"/>
        <v>0</v>
      </c>
      <c r="N101" s="525"/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1173776.3878737539</v>
      </c>
      <c r="E102" s="522">
        <f>IF(+J96&lt;F101,J96,D102)</f>
        <v>29006.79069767442</v>
      </c>
      <c r="F102" s="523">
        <f t="shared" si="17"/>
        <v>1144769.5971760794</v>
      </c>
      <c r="G102" s="523">
        <f t="shared" si="18"/>
        <v>1159272.9925249168</v>
      </c>
      <c r="H102" s="526">
        <f t="shared" si="19"/>
        <v>153096.00540899287</v>
      </c>
      <c r="I102" s="577">
        <f t="shared" si="20"/>
        <v>153096.00540899287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1144769.5971760794</v>
      </c>
      <c r="E103" s="522">
        <f>IF(+J96&lt;F102,J96,D103)</f>
        <v>29006.79069767442</v>
      </c>
      <c r="F103" s="523">
        <f t="shared" si="17"/>
        <v>1115762.8064784049</v>
      </c>
      <c r="G103" s="523">
        <f t="shared" si="18"/>
        <v>1130266.201827242</v>
      </c>
      <c r="H103" s="526">
        <f t="shared" si="19"/>
        <v>149991.1026792826</v>
      </c>
      <c r="I103" s="577">
        <f t="shared" si="20"/>
        <v>149991.1026792826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1115762.8064784049</v>
      </c>
      <c r="E104" s="522">
        <f>IF(+J96&lt;F103,J96,D104)</f>
        <v>29006.79069767442</v>
      </c>
      <c r="F104" s="523">
        <f t="shared" si="17"/>
        <v>1086756.0157807304</v>
      </c>
      <c r="G104" s="523">
        <f t="shared" si="18"/>
        <v>1101259.4111295678</v>
      </c>
      <c r="H104" s="526">
        <f t="shared" si="19"/>
        <v>146886.19994957236</v>
      </c>
      <c r="I104" s="577">
        <f t="shared" si="20"/>
        <v>146886.19994957236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1086756.0157807304</v>
      </c>
      <c r="E105" s="522">
        <f>IF(+J96&lt;F104,J96,D105)</f>
        <v>29006.79069767442</v>
      </c>
      <c r="F105" s="523">
        <f t="shared" si="17"/>
        <v>1057749.2250830559</v>
      </c>
      <c r="G105" s="523">
        <f t="shared" si="18"/>
        <v>1072252.620431893</v>
      </c>
      <c r="H105" s="526">
        <f t="shared" si="19"/>
        <v>143781.29721986206</v>
      </c>
      <c r="I105" s="577">
        <f t="shared" si="20"/>
        <v>143781.29721986206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1057749.2250830559</v>
      </c>
      <c r="E106" s="522">
        <f>IF(+J96&lt;F105,J96,D106)</f>
        <v>29006.79069767442</v>
      </c>
      <c r="F106" s="523">
        <f t="shared" si="17"/>
        <v>1028742.4343853815</v>
      </c>
      <c r="G106" s="523">
        <f t="shared" si="18"/>
        <v>1043245.8297342188</v>
      </c>
      <c r="H106" s="526">
        <f t="shared" si="19"/>
        <v>140676.39449015181</v>
      </c>
      <c r="I106" s="577">
        <f t="shared" si="20"/>
        <v>140676.39449015181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1028742.4343853815</v>
      </c>
      <c r="E107" s="522">
        <f>IF(+J96&lt;F106,J96,D107)</f>
        <v>29006.79069767442</v>
      </c>
      <c r="F107" s="523">
        <f t="shared" si="17"/>
        <v>999735.64368770714</v>
      </c>
      <c r="G107" s="523">
        <f t="shared" si="18"/>
        <v>1014239.0390365443</v>
      </c>
      <c r="H107" s="526">
        <f t="shared" si="19"/>
        <v>137571.49176044154</v>
      </c>
      <c r="I107" s="577">
        <f t="shared" si="20"/>
        <v>137571.49176044154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999735.64368770714</v>
      </c>
      <c r="E108" s="522">
        <f>IF(+J96&lt;F107,J96,D108)</f>
        <v>29006.79069767442</v>
      </c>
      <c r="F108" s="523">
        <f t="shared" si="17"/>
        <v>970728.85299003276</v>
      </c>
      <c r="G108" s="523">
        <f t="shared" si="18"/>
        <v>985232.24833887001</v>
      </c>
      <c r="H108" s="526">
        <f t="shared" si="19"/>
        <v>134466.58903073129</v>
      </c>
      <c r="I108" s="577">
        <f t="shared" si="20"/>
        <v>134466.58903073129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970728.85299003276</v>
      </c>
      <c r="E109" s="522">
        <f>IF(+J96&lt;F108,J96,D109)</f>
        <v>29006.79069767442</v>
      </c>
      <c r="F109" s="523">
        <f t="shared" si="17"/>
        <v>941722.06229235837</v>
      </c>
      <c r="G109" s="523">
        <f t="shared" si="18"/>
        <v>956225.45764119551</v>
      </c>
      <c r="H109" s="526">
        <f t="shared" si="19"/>
        <v>131361.68630102102</v>
      </c>
      <c r="I109" s="577">
        <f t="shared" si="20"/>
        <v>131361.68630102102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941722.06229235837</v>
      </c>
      <c r="E110" s="522">
        <f>IF(+J96&lt;F109,J96,D110)</f>
        <v>29006.79069767442</v>
      </c>
      <c r="F110" s="523">
        <f t="shared" si="17"/>
        <v>912715.27159468399</v>
      </c>
      <c r="G110" s="523">
        <f t="shared" si="18"/>
        <v>927218.66694352124</v>
      </c>
      <c r="H110" s="526">
        <f t="shared" si="19"/>
        <v>128256.78357131078</v>
      </c>
      <c r="I110" s="577">
        <f t="shared" si="20"/>
        <v>128256.78357131078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912715.27159468399</v>
      </c>
      <c r="E111" s="522">
        <f>IF(+J96&lt;F110,J96,D111)</f>
        <v>29006.79069767442</v>
      </c>
      <c r="F111" s="523">
        <f t="shared" si="17"/>
        <v>883708.48089700961</v>
      </c>
      <c r="G111" s="523">
        <f t="shared" si="18"/>
        <v>898211.87624584674</v>
      </c>
      <c r="H111" s="526">
        <f t="shared" si="19"/>
        <v>125151.8808416005</v>
      </c>
      <c r="I111" s="577">
        <f t="shared" si="20"/>
        <v>125151.8808416005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883708.48089700961</v>
      </c>
      <c r="E112" s="522">
        <f>IF(+J96&lt;F111,J96,D112)</f>
        <v>29006.79069767442</v>
      </c>
      <c r="F112" s="523">
        <f t="shared" si="17"/>
        <v>854701.69019933522</v>
      </c>
      <c r="G112" s="523">
        <f t="shared" si="18"/>
        <v>869205.08554817247</v>
      </c>
      <c r="H112" s="526">
        <f t="shared" si="19"/>
        <v>122046.97811189026</v>
      </c>
      <c r="I112" s="577">
        <f t="shared" si="20"/>
        <v>122046.97811189026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854701.69019933522</v>
      </c>
      <c r="E113" s="522">
        <f>IF(+J96&lt;F112,J96,D113)</f>
        <v>29006.79069767442</v>
      </c>
      <c r="F113" s="523">
        <f t="shared" si="17"/>
        <v>825694.89950166084</v>
      </c>
      <c r="G113" s="523">
        <f t="shared" si="18"/>
        <v>840198.29485049797</v>
      </c>
      <c r="H113" s="526">
        <f t="shared" si="19"/>
        <v>118942.07538218002</v>
      </c>
      <c r="I113" s="577">
        <f t="shared" si="20"/>
        <v>118942.07538218002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825694.89950166084</v>
      </c>
      <c r="E114" s="522">
        <f>IF(+J96&lt;F113,J96,D114)</f>
        <v>29006.79069767442</v>
      </c>
      <c r="F114" s="523">
        <f t="shared" si="17"/>
        <v>796688.10880398646</v>
      </c>
      <c r="G114" s="523">
        <f t="shared" si="18"/>
        <v>811191.50415282371</v>
      </c>
      <c r="H114" s="526">
        <f t="shared" si="19"/>
        <v>115837.17265246977</v>
      </c>
      <c r="I114" s="577">
        <f t="shared" si="20"/>
        <v>115837.17265246977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796688.10880398646</v>
      </c>
      <c r="E115" s="522">
        <f>IF(+J96&lt;F114,J96,D115)</f>
        <v>29006.79069767442</v>
      </c>
      <c r="F115" s="523">
        <f t="shared" si="17"/>
        <v>767681.31810631207</v>
      </c>
      <c r="G115" s="523">
        <f t="shared" si="18"/>
        <v>782184.71345514921</v>
      </c>
      <c r="H115" s="526">
        <f t="shared" si="19"/>
        <v>112732.2699227595</v>
      </c>
      <c r="I115" s="577">
        <f t="shared" si="20"/>
        <v>112732.2699227595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767681.31810631207</v>
      </c>
      <c r="E116" s="522">
        <f>IF(+J96&lt;F115,J96,D116)</f>
        <v>29006.79069767442</v>
      </c>
      <c r="F116" s="523">
        <f t="shared" si="17"/>
        <v>738674.52740863769</v>
      </c>
      <c r="G116" s="523">
        <f t="shared" si="18"/>
        <v>753177.92275747494</v>
      </c>
      <c r="H116" s="526">
        <f t="shared" si="19"/>
        <v>109627.36719304926</v>
      </c>
      <c r="I116" s="577">
        <f t="shared" si="20"/>
        <v>109627.36719304926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738674.52740863769</v>
      </c>
      <c r="E117" s="522">
        <f>IF(+J96&lt;F116,J96,D117)</f>
        <v>29006.79069767442</v>
      </c>
      <c r="F117" s="523">
        <f t="shared" si="17"/>
        <v>709667.73671096331</v>
      </c>
      <c r="G117" s="523">
        <f t="shared" si="18"/>
        <v>724171.13205980044</v>
      </c>
      <c r="H117" s="526">
        <f t="shared" si="19"/>
        <v>106522.46446333898</v>
      </c>
      <c r="I117" s="577">
        <f t="shared" si="20"/>
        <v>106522.46446333898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709667.73671096331</v>
      </c>
      <c r="E118" s="522">
        <f>IF(+J96&lt;F117,J96,D118)</f>
        <v>29006.79069767442</v>
      </c>
      <c r="F118" s="523">
        <f t="shared" si="17"/>
        <v>680660.94601328892</v>
      </c>
      <c r="G118" s="523">
        <f t="shared" si="18"/>
        <v>695164.34136212617</v>
      </c>
      <c r="H118" s="526">
        <f t="shared" si="19"/>
        <v>103417.56173362874</v>
      </c>
      <c r="I118" s="577">
        <f t="shared" si="20"/>
        <v>103417.56173362874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680660.94601328892</v>
      </c>
      <c r="E119" s="522">
        <f>IF(+J96&lt;F118,J96,D119)</f>
        <v>29006.79069767442</v>
      </c>
      <c r="F119" s="523">
        <f t="shared" si="17"/>
        <v>651654.15531561454</v>
      </c>
      <c r="G119" s="523">
        <f t="shared" si="18"/>
        <v>666157.55066445167</v>
      </c>
      <c r="H119" s="526">
        <f t="shared" si="19"/>
        <v>100312.65900391847</v>
      </c>
      <c r="I119" s="577">
        <f t="shared" si="20"/>
        <v>100312.65900391847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651654.15531561454</v>
      </c>
      <c r="E120" s="522">
        <f>IF(+J96&lt;F119,J96,D120)</f>
        <v>29006.79069767442</v>
      </c>
      <c r="F120" s="523">
        <f t="shared" si="17"/>
        <v>622647.36461794015</v>
      </c>
      <c r="G120" s="523">
        <f t="shared" si="18"/>
        <v>637150.7599667774</v>
      </c>
      <c r="H120" s="526">
        <f t="shared" si="19"/>
        <v>97207.756274208223</v>
      </c>
      <c r="I120" s="577">
        <f t="shared" si="20"/>
        <v>97207.756274208223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622647.36461794015</v>
      </c>
      <c r="E121" s="522">
        <f>IF(+J96&lt;F120,J96,D121)</f>
        <v>29006.79069767442</v>
      </c>
      <c r="F121" s="523">
        <f t="shared" si="17"/>
        <v>593640.57392026577</v>
      </c>
      <c r="G121" s="523">
        <f t="shared" si="18"/>
        <v>608143.9692691029</v>
      </c>
      <c r="H121" s="526">
        <f t="shared" si="19"/>
        <v>94102.85354449795</v>
      </c>
      <c r="I121" s="577">
        <f t="shared" si="20"/>
        <v>94102.85354449795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593640.57392026577</v>
      </c>
      <c r="E122" s="522">
        <f>IF(+J96&lt;F121,J96,D122)</f>
        <v>29006.79069767442</v>
      </c>
      <c r="F122" s="523">
        <f t="shared" si="17"/>
        <v>564633.78322259139</v>
      </c>
      <c r="G122" s="523">
        <f t="shared" si="18"/>
        <v>579137.17857142864</v>
      </c>
      <c r="H122" s="526">
        <f t="shared" si="19"/>
        <v>90997.950814787706</v>
      </c>
      <c r="I122" s="577">
        <f t="shared" si="20"/>
        <v>90997.950814787706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564633.78322259139</v>
      </c>
      <c r="E123" s="522">
        <f>IF(+J96&lt;F122,J96,D123)</f>
        <v>29006.79069767442</v>
      </c>
      <c r="F123" s="523">
        <f t="shared" si="17"/>
        <v>535626.992524917</v>
      </c>
      <c r="G123" s="523">
        <f t="shared" si="18"/>
        <v>550130.38787375414</v>
      </c>
      <c r="H123" s="526">
        <f t="shared" si="19"/>
        <v>87893.048085077433</v>
      </c>
      <c r="I123" s="577">
        <f t="shared" si="20"/>
        <v>87893.048085077433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535626.992524917</v>
      </c>
      <c r="E124" s="522">
        <f>IF(+J96&lt;F123,J96,D124)</f>
        <v>29006.79069767442</v>
      </c>
      <c r="F124" s="523">
        <f t="shared" si="17"/>
        <v>506620.20182724256</v>
      </c>
      <c r="G124" s="523">
        <f t="shared" si="18"/>
        <v>521123.59717607975</v>
      </c>
      <c r="H124" s="526">
        <f t="shared" si="19"/>
        <v>84788.145355367189</v>
      </c>
      <c r="I124" s="577">
        <f t="shared" si="20"/>
        <v>84788.145355367189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506620.20182724256</v>
      </c>
      <c r="E125" s="522">
        <f>IF(+J96&lt;F124,J96,D125)</f>
        <v>29006.79069767442</v>
      </c>
      <c r="F125" s="523">
        <f t="shared" si="17"/>
        <v>477613.41112956812</v>
      </c>
      <c r="G125" s="523">
        <f t="shared" si="18"/>
        <v>492116.80647840537</v>
      </c>
      <c r="H125" s="526">
        <f t="shared" si="19"/>
        <v>81683.242625656931</v>
      </c>
      <c r="I125" s="577">
        <f t="shared" si="20"/>
        <v>81683.242625656931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477613.41112956812</v>
      </c>
      <c r="E126" s="522">
        <f>IF(+J96&lt;F125,J96,D126)</f>
        <v>29006.79069767442</v>
      </c>
      <c r="F126" s="523">
        <f t="shared" si="17"/>
        <v>448606.62043189368</v>
      </c>
      <c r="G126" s="523">
        <f t="shared" si="18"/>
        <v>463110.01578073087</v>
      </c>
      <c r="H126" s="526">
        <f t="shared" si="19"/>
        <v>78578.339895946658</v>
      </c>
      <c r="I126" s="577">
        <f t="shared" si="20"/>
        <v>78578.339895946658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448606.62043189368</v>
      </c>
      <c r="E127" s="522">
        <f>IF(+J96&lt;F126,J96,D127)</f>
        <v>29006.79069767442</v>
      </c>
      <c r="F127" s="523">
        <f t="shared" si="17"/>
        <v>419599.82973421924</v>
      </c>
      <c r="G127" s="523">
        <f t="shared" si="18"/>
        <v>434103.22508305649</v>
      </c>
      <c r="H127" s="526">
        <f t="shared" si="19"/>
        <v>75473.437166236399</v>
      </c>
      <c r="I127" s="577">
        <f t="shared" si="20"/>
        <v>75473.437166236399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419599.82973421924</v>
      </c>
      <c r="E128" s="522">
        <f>IF(+J96&lt;F127,J96,D128)</f>
        <v>29006.79069767442</v>
      </c>
      <c r="F128" s="523">
        <f t="shared" si="17"/>
        <v>390593.0390365448</v>
      </c>
      <c r="G128" s="523">
        <f t="shared" si="18"/>
        <v>405096.43438538199</v>
      </c>
      <c r="H128" s="526">
        <f t="shared" si="19"/>
        <v>72368.534436526126</v>
      </c>
      <c r="I128" s="577">
        <f t="shared" si="20"/>
        <v>72368.534436526126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390593.0390365448</v>
      </c>
      <c r="E129" s="522">
        <f>IF(+J96&lt;F128,J96,D129)</f>
        <v>29006.79069767442</v>
      </c>
      <c r="F129" s="523">
        <f t="shared" si="17"/>
        <v>361586.24833887035</v>
      </c>
      <c r="G129" s="523">
        <f t="shared" si="18"/>
        <v>376089.6436877076</v>
      </c>
      <c r="H129" s="526">
        <f t="shared" si="19"/>
        <v>69263.631706815882</v>
      </c>
      <c r="I129" s="577">
        <f t="shared" si="20"/>
        <v>69263.631706815882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361586.24833887035</v>
      </c>
      <c r="E130" s="522">
        <f>IF(+J96&lt;F129,J96,D130)</f>
        <v>29006.79069767442</v>
      </c>
      <c r="F130" s="523">
        <f t="shared" si="17"/>
        <v>332579.45764119591</v>
      </c>
      <c r="G130" s="523">
        <f t="shared" si="18"/>
        <v>347082.85299003311</v>
      </c>
      <c r="H130" s="526">
        <f t="shared" si="19"/>
        <v>66158.728977105609</v>
      </c>
      <c r="I130" s="577">
        <f t="shared" si="20"/>
        <v>66158.728977105609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332579.45764119591</v>
      </c>
      <c r="E131" s="522">
        <f>IF(+J96&lt;F130,J96,D131)</f>
        <v>29006.79069767442</v>
      </c>
      <c r="F131" s="523">
        <f t="shared" ref="F131:F154" si="21">+D131-E131</f>
        <v>303572.66694352147</v>
      </c>
      <c r="G131" s="523">
        <f t="shared" ref="G131:G154" si="22">+(F131+D131)/2</f>
        <v>318076.06229235872</v>
      </c>
      <c r="H131" s="526">
        <f t="shared" si="19"/>
        <v>63053.826247395351</v>
      </c>
      <c r="I131" s="577">
        <f t="shared" si="20"/>
        <v>63053.826247395351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303572.66694352147</v>
      </c>
      <c r="E132" s="522">
        <f>IF(+J96&lt;F131,J96,D132)</f>
        <v>29006.79069767442</v>
      </c>
      <c r="F132" s="523">
        <f t="shared" si="21"/>
        <v>274565.87624584703</v>
      </c>
      <c r="G132" s="523">
        <f t="shared" si="22"/>
        <v>289069.27159468422</v>
      </c>
      <c r="H132" s="526">
        <f t="shared" si="19"/>
        <v>59948.923517685078</v>
      </c>
      <c r="I132" s="577">
        <f t="shared" si="20"/>
        <v>59948.923517685078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274565.87624584703</v>
      </c>
      <c r="E133" s="522">
        <f>IF(+J96&lt;F132,J96,D133)</f>
        <v>29006.79069767442</v>
      </c>
      <c r="F133" s="523">
        <f t="shared" si="21"/>
        <v>245559.08554817262</v>
      </c>
      <c r="G133" s="523">
        <f t="shared" si="22"/>
        <v>260062.48089700984</v>
      </c>
      <c r="H133" s="526">
        <f t="shared" si="19"/>
        <v>56844.020787974827</v>
      </c>
      <c r="I133" s="577">
        <f t="shared" si="20"/>
        <v>56844.020787974827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245559.08554817262</v>
      </c>
      <c r="E134" s="522">
        <f>IF(+J96&lt;F133,J96,D134)</f>
        <v>29006.79069767442</v>
      </c>
      <c r="F134" s="523">
        <f t="shared" si="21"/>
        <v>216552.29485049821</v>
      </c>
      <c r="G134" s="523">
        <f t="shared" si="22"/>
        <v>231055.6901993354</v>
      </c>
      <c r="H134" s="526">
        <f t="shared" si="19"/>
        <v>53739.118058264561</v>
      </c>
      <c r="I134" s="577">
        <f t="shared" si="20"/>
        <v>53739.118058264561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216552.29485049821</v>
      </c>
      <c r="E135" s="522">
        <f>IF(+J96&lt;F134,J96,D135)</f>
        <v>29006.79069767442</v>
      </c>
      <c r="F135" s="523">
        <f t="shared" si="21"/>
        <v>187545.50415282379</v>
      </c>
      <c r="G135" s="523">
        <f t="shared" si="22"/>
        <v>202048.89950166101</v>
      </c>
      <c r="H135" s="526">
        <f t="shared" si="19"/>
        <v>50634.215328554303</v>
      </c>
      <c r="I135" s="577">
        <f t="shared" si="20"/>
        <v>50634.215328554303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187545.50415282379</v>
      </c>
      <c r="E136" s="522">
        <f>IF(+J96&lt;F135,J96,D136)</f>
        <v>29006.79069767442</v>
      </c>
      <c r="F136" s="523">
        <f t="shared" si="21"/>
        <v>158538.71345514938</v>
      </c>
      <c r="G136" s="523">
        <f t="shared" si="22"/>
        <v>173042.10880398657</v>
      </c>
      <c r="H136" s="526">
        <f t="shared" si="19"/>
        <v>47529.312598844044</v>
      </c>
      <c r="I136" s="577">
        <f t="shared" si="20"/>
        <v>47529.312598844044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158538.71345514938</v>
      </c>
      <c r="E137" s="522">
        <f>IF(+J96&lt;F136,J96,D137)</f>
        <v>29006.79069767442</v>
      </c>
      <c r="F137" s="523">
        <f t="shared" si="21"/>
        <v>129531.92275747497</v>
      </c>
      <c r="G137" s="523">
        <f t="shared" si="22"/>
        <v>144035.31810631219</v>
      </c>
      <c r="H137" s="526">
        <f t="shared" si="19"/>
        <v>44424.409869133786</v>
      </c>
      <c r="I137" s="577">
        <f t="shared" si="20"/>
        <v>44424.409869133786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129531.92275747497</v>
      </c>
      <c r="E138" s="522">
        <f>IF(+J96&lt;F137,J96,D138)</f>
        <v>29006.79069767442</v>
      </c>
      <c r="F138" s="523">
        <f t="shared" si="21"/>
        <v>100525.13205980055</v>
      </c>
      <c r="G138" s="523">
        <f t="shared" si="22"/>
        <v>115028.52740863776</v>
      </c>
      <c r="H138" s="526">
        <f t="shared" si="19"/>
        <v>41319.507139423527</v>
      </c>
      <c r="I138" s="577">
        <f t="shared" si="20"/>
        <v>41319.507139423527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100525.13205980055</v>
      </c>
      <c r="E139" s="522">
        <f>IF(+J96&lt;F138,J96,D139)</f>
        <v>29006.79069767442</v>
      </c>
      <c r="F139" s="523">
        <f t="shared" si="21"/>
        <v>71518.341362126142</v>
      </c>
      <c r="G139" s="523">
        <f t="shared" si="22"/>
        <v>86021.736710963349</v>
      </c>
      <c r="H139" s="526">
        <f t="shared" si="19"/>
        <v>38214.604409713269</v>
      </c>
      <c r="I139" s="577">
        <f t="shared" si="20"/>
        <v>38214.604409713269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71518.341362126142</v>
      </c>
      <c r="E140" s="522">
        <f>IF(+J96&lt;F139,J96,D140)</f>
        <v>29006.79069767442</v>
      </c>
      <c r="F140" s="523">
        <f t="shared" si="21"/>
        <v>42511.550664451723</v>
      </c>
      <c r="G140" s="523">
        <f t="shared" si="22"/>
        <v>57014.946013288936</v>
      </c>
      <c r="H140" s="526">
        <f t="shared" si="19"/>
        <v>35109.701680003011</v>
      </c>
      <c r="I140" s="577">
        <f t="shared" si="20"/>
        <v>35109.701680003011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42511.550664451723</v>
      </c>
      <c r="E141" s="522">
        <f>IF(+J96&lt;F140,J96,D141)</f>
        <v>29006.79069767442</v>
      </c>
      <c r="F141" s="523">
        <f t="shared" si="21"/>
        <v>13504.759966777303</v>
      </c>
      <c r="G141" s="523">
        <f t="shared" si="22"/>
        <v>28008.155315614513</v>
      </c>
      <c r="H141" s="526">
        <f t="shared" si="19"/>
        <v>32004.798950292748</v>
      </c>
      <c r="I141" s="577">
        <f t="shared" si="20"/>
        <v>32004.798950292748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13504.759966777303</v>
      </c>
      <c r="E142" s="522">
        <f>IF(+J96&lt;F141,J96,D142)</f>
        <v>13504.759966777303</v>
      </c>
      <c r="F142" s="523">
        <f t="shared" si="21"/>
        <v>0</v>
      </c>
      <c r="G142" s="523">
        <f t="shared" si="22"/>
        <v>6752.3799833886515</v>
      </c>
      <c r="H142" s="526">
        <f t="shared" si="19"/>
        <v>14227.538410658901</v>
      </c>
      <c r="I142" s="577">
        <f t="shared" si="20"/>
        <v>14227.538410658901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1247292</v>
      </c>
      <c r="F155" s="375"/>
      <c r="G155" s="375"/>
      <c r="H155" s="375">
        <f>SUM(H99:H154)</f>
        <v>4120206.0683383122</v>
      </c>
      <c r="I155" s="375">
        <f>SUM(I99:I154)</f>
        <v>4120206.0683383122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view="pageBreakPreview" zoomScale="80" zoomScaleNormal="100" zoomScaleSheetLayoutView="80" workbookViewId="0">
      <selection activeCell="B12" sqref="B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557768.80548021838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557768.80548021838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409</v>
      </c>
      <c r="E9" s="637" t="s">
        <v>410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4648771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110685.02380952382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>+G17</f>
        <v>341200.03757960664</v>
      </c>
      <c r="L17" s="513">
        <f t="shared" ref="L17:L72" si="1">IF(K17&lt;&gt;0,+G17-K17,0)</f>
        <v>0</v>
      </c>
      <c r="M17" s="512">
        <f>+H17</f>
        <v>341200.03757960664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743084.34805292333</v>
      </c>
      <c r="H18" s="639">
        <v>743084.34805292333</v>
      </c>
      <c r="I18" s="511">
        <f t="shared" si="0"/>
        <v>0</v>
      </c>
      <c r="J18" s="511"/>
      <c r="K18" s="518">
        <f>+G18</f>
        <v>743084.34805292333</v>
      </c>
      <c r="L18" s="519">
        <f t="shared" si="1"/>
        <v>0</v>
      </c>
      <c r="M18" s="518">
        <f>+H18</f>
        <v>743084.34805292333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128093.02325581395</v>
      </c>
      <c r="F19" s="631">
        <v>5245565.5133295516</v>
      </c>
      <c r="G19" s="630">
        <v>656695.01889722759</v>
      </c>
      <c r="H19" s="639">
        <v>656695.01889722759</v>
      </c>
      <c r="I19" s="511">
        <f t="shared" si="0"/>
        <v>0</v>
      </c>
      <c r="J19" s="511"/>
      <c r="K19" s="518">
        <f>+G19</f>
        <v>656695.01889722759</v>
      </c>
      <c r="L19" s="519">
        <f t="shared" ref="L19" si="4">IF(K19&lt;&gt;0,+G19-K19,0)</f>
        <v>0</v>
      </c>
      <c r="M19" s="518">
        <f>+H19</f>
        <v>656695.01889722759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662977.44474545564</v>
      </c>
      <c r="H20" s="639">
        <v>662977.44474545564</v>
      </c>
      <c r="I20" s="511">
        <f t="shared" si="0"/>
        <v>0</v>
      </c>
      <c r="J20" s="511"/>
      <c r="K20" s="518">
        <f>+G20</f>
        <v>662977.44474545564</v>
      </c>
      <c r="L20" s="519">
        <f t="shared" ref="L20" si="6">IF(K20&lt;&gt;0,+G20-K20,0)</f>
        <v>0</v>
      </c>
      <c r="M20" s="518">
        <f>+H20</f>
        <v>662977.44474545564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4272933.1962563815</v>
      </c>
      <c r="E21" s="522">
        <f>IF(+I14&lt;F20,I14,D21)</f>
        <v>110685.02380952382</v>
      </c>
      <c r="F21" s="523">
        <f t="shared" ref="F21:F72" si="7">+D21-E21</f>
        <v>4162248.1724468577</v>
      </c>
      <c r="G21" s="524">
        <f t="shared" ref="G21:G48" si="8">+I$12*((D21+F21)/2)+E21</f>
        <v>557768.80548021838</v>
      </c>
      <c r="H21" s="491">
        <f t="shared" ref="H21:H48" si="9">+I$13*((D21+F21)/2)+E21</f>
        <v>557768.80548021838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4162248.1724468577</v>
      </c>
      <c r="E22" s="522">
        <f>IF(+I14&lt;F21,I14,D22)</f>
        <v>110685.02380952382</v>
      </c>
      <c r="F22" s="523">
        <f t="shared" si="7"/>
        <v>4051563.1486373339</v>
      </c>
      <c r="G22" s="524">
        <f t="shared" si="8"/>
        <v>546035.68988825812</v>
      </c>
      <c r="H22" s="491">
        <f t="shared" si="9"/>
        <v>546035.68988825812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4051563.1486373339</v>
      </c>
      <c r="E23" s="522">
        <f>IF(+I14&lt;F22,I14,D23)</f>
        <v>110685.02380952382</v>
      </c>
      <c r="F23" s="523">
        <f t="shared" si="7"/>
        <v>3940878.1248278101</v>
      </c>
      <c r="G23" s="524">
        <f t="shared" si="8"/>
        <v>534302.57429629762</v>
      </c>
      <c r="H23" s="491">
        <f t="shared" si="9"/>
        <v>534302.57429629762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3940878.1248278101</v>
      </c>
      <c r="E24" s="522">
        <f>IF(+I14&lt;F23,I14,D24)</f>
        <v>110685.02380952382</v>
      </c>
      <c r="F24" s="523">
        <f t="shared" si="7"/>
        <v>3830193.1010182863</v>
      </c>
      <c r="G24" s="524">
        <f t="shared" si="8"/>
        <v>522569.45870433736</v>
      </c>
      <c r="H24" s="491">
        <f t="shared" si="9"/>
        <v>522569.45870433736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3830193.1010182863</v>
      </c>
      <c r="E25" s="522">
        <f>IF(+I14&lt;F24,I14,D25)</f>
        <v>110685.02380952382</v>
      </c>
      <c r="F25" s="523">
        <f t="shared" si="7"/>
        <v>3719508.0772087625</v>
      </c>
      <c r="G25" s="524">
        <f t="shared" si="8"/>
        <v>510836.34311237698</v>
      </c>
      <c r="H25" s="491">
        <f t="shared" si="9"/>
        <v>510836.34311237698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3719508.0772087625</v>
      </c>
      <c r="E26" s="522">
        <f>IF(+I14&lt;F25,I14,D26)</f>
        <v>110685.02380952382</v>
      </c>
      <c r="F26" s="523">
        <f t="shared" si="7"/>
        <v>3608823.0533992387</v>
      </c>
      <c r="G26" s="524">
        <f t="shared" si="8"/>
        <v>499103.22752041661</v>
      </c>
      <c r="H26" s="491">
        <f t="shared" si="9"/>
        <v>499103.22752041661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3608823.0533992387</v>
      </c>
      <c r="E27" s="522">
        <f>IF(+I14&lt;F26,I14,D27)</f>
        <v>110685.02380952382</v>
      </c>
      <c r="F27" s="523">
        <f t="shared" si="7"/>
        <v>3498138.0295897149</v>
      </c>
      <c r="G27" s="524">
        <f t="shared" si="8"/>
        <v>487370.11192845623</v>
      </c>
      <c r="H27" s="491">
        <f t="shared" si="9"/>
        <v>487370.11192845623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3498138.0295897149</v>
      </c>
      <c r="E28" s="522">
        <f>IF(+I14&lt;F27,I14,D28)</f>
        <v>110685.02380952382</v>
      </c>
      <c r="F28" s="523">
        <f t="shared" si="7"/>
        <v>3387453.0057801912</v>
      </c>
      <c r="G28" s="524">
        <f t="shared" si="8"/>
        <v>475636.99633649585</v>
      </c>
      <c r="H28" s="491">
        <f t="shared" si="9"/>
        <v>475636.99633649585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3387453.0057801912</v>
      </c>
      <c r="E29" s="522">
        <f>IF(+I14&lt;F28,I14,D29)</f>
        <v>110685.02380952382</v>
      </c>
      <c r="F29" s="523">
        <f t="shared" si="7"/>
        <v>3276767.9819706674</v>
      </c>
      <c r="G29" s="524">
        <f t="shared" si="8"/>
        <v>463903.88074453548</v>
      </c>
      <c r="H29" s="491">
        <f t="shared" si="9"/>
        <v>463903.88074453548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3276767.9819706674</v>
      </c>
      <c r="E30" s="522">
        <f>IF(+I14&lt;F29,I14,D30)</f>
        <v>110685.02380952382</v>
      </c>
      <c r="F30" s="523">
        <f t="shared" si="7"/>
        <v>3166082.9581611436</v>
      </c>
      <c r="G30" s="524">
        <f t="shared" si="8"/>
        <v>452170.76515257522</v>
      </c>
      <c r="H30" s="491">
        <f t="shared" si="9"/>
        <v>452170.76515257522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3166082.9581611436</v>
      </c>
      <c r="E31" s="522">
        <f>IF(+I14&lt;F30,I14,D31)</f>
        <v>110685.02380952382</v>
      </c>
      <c r="F31" s="523">
        <f t="shared" si="7"/>
        <v>3055397.9343516198</v>
      </c>
      <c r="G31" s="524">
        <f t="shared" si="8"/>
        <v>440437.64956061472</v>
      </c>
      <c r="H31" s="491">
        <f t="shared" si="9"/>
        <v>440437.64956061472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3055397.9343516198</v>
      </c>
      <c r="E32" s="522">
        <f>IF(+I14&lt;F31,I14,D32)</f>
        <v>110685.02380952382</v>
      </c>
      <c r="F32" s="523">
        <f t="shared" si="7"/>
        <v>2944712.910542096</v>
      </c>
      <c r="G32" s="524">
        <f t="shared" si="8"/>
        <v>428704.53396865446</v>
      </c>
      <c r="H32" s="491">
        <f t="shared" si="9"/>
        <v>428704.53396865446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2944712.910542096</v>
      </c>
      <c r="E33" s="522">
        <f>IF(+I14&lt;F32,I14,D33)</f>
        <v>110685.02380952382</v>
      </c>
      <c r="F33" s="523">
        <f t="shared" si="7"/>
        <v>2834027.8867325722</v>
      </c>
      <c r="G33" s="524">
        <f t="shared" si="8"/>
        <v>416971.41837669397</v>
      </c>
      <c r="H33" s="491">
        <f t="shared" si="9"/>
        <v>416971.41837669397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2834027.8867325722</v>
      </c>
      <c r="E34" s="522">
        <f>IF(+I14&lt;F33,I14,D34)</f>
        <v>110685.02380952382</v>
      </c>
      <c r="F34" s="523">
        <f t="shared" si="7"/>
        <v>2723342.8629230484</v>
      </c>
      <c r="G34" s="524">
        <f t="shared" si="8"/>
        <v>405238.30278473371</v>
      </c>
      <c r="H34" s="491">
        <f t="shared" si="9"/>
        <v>405238.30278473371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2723342.8629230484</v>
      </c>
      <c r="E35" s="522">
        <f>IF(+I14&lt;F34,I14,D35)</f>
        <v>110685.02380952382</v>
      </c>
      <c r="F35" s="523">
        <f t="shared" si="7"/>
        <v>2612657.8391135246</v>
      </c>
      <c r="G35" s="524">
        <f t="shared" si="8"/>
        <v>393505.18719277333</v>
      </c>
      <c r="H35" s="491">
        <f t="shared" si="9"/>
        <v>393505.18719277333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2612657.8391135246</v>
      </c>
      <c r="E36" s="522">
        <f>IF(+I14&lt;F35,I14,D36)</f>
        <v>110685.02380952382</v>
      </c>
      <c r="F36" s="523">
        <f t="shared" si="7"/>
        <v>2501972.8153040009</v>
      </c>
      <c r="G36" s="524">
        <f t="shared" si="8"/>
        <v>381772.07160081295</v>
      </c>
      <c r="H36" s="491">
        <f t="shared" si="9"/>
        <v>381772.07160081295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2501972.8153040009</v>
      </c>
      <c r="E37" s="522">
        <f>IF(+I14&lt;F36,I14,D37)</f>
        <v>110685.02380952382</v>
      </c>
      <c r="F37" s="523">
        <f t="shared" si="7"/>
        <v>2391287.7914944771</v>
      </c>
      <c r="G37" s="524">
        <f t="shared" si="8"/>
        <v>370038.95600885258</v>
      </c>
      <c r="H37" s="491">
        <f t="shared" si="9"/>
        <v>370038.95600885258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2391287.7914944771</v>
      </c>
      <c r="E38" s="522">
        <f>IF(+I14&lt;F37,I14,D38)</f>
        <v>110685.02380952382</v>
      </c>
      <c r="F38" s="523">
        <f t="shared" si="7"/>
        <v>2280602.7676849533</v>
      </c>
      <c r="G38" s="524">
        <f t="shared" si="8"/>
        <v>358305.84041689226</v>
      </c>
      <c r="H38" s="491">
        <f t="shared" si="9"/>
        <v>358305.84041689226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2280602.7676849533</v>
      </c>
      <c r="E39" s="522">
        <f>IF(+I14&lt;F38,I14,D39)</f>
        <v>110685.02380952382</v>
      </c>
      <c r="F39" s="523">
        <f t="shared" si="7"/>
        <v>2169917.7438754295</v>
      </c>
      <c r="G39" s="524">
        <f t="shared" si="8"/>
        <v>346572.72482493182</v>
      </c>
      <c r="H39" s="491">
        <f t="shared" si="9"/>
        <v>346572.72482493182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2169917.7438754295</v>
      </c>
      <c r="E40" s="522">
        <f>IF(+I14&lt;F39,I14,D40)</f>
        <v>110685.02380952382</v>
      </c>
      <c r="F40" s="523">
        <f t="shared" si="7"/>
        <v>2059232.7200659057</v>
      </c>
      <c r="G40" s="524">
        <f t="shared" si="8"/>
        <v>334839.60923297156</v>
      </c>
      <c r="H40" s="491">
        <f t="shared" si="9"/>
        <v>334839.60923297156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2059232.7200659057</v>
      </c>
      <c r="E41" s="522">
        <f>IF(+I14&lt;F40,I14,D41)</f>
        <v>110685.02380952382</v>
      </c>
      <c r="F41" s="523">
        <f t="shared" si="7"/>
        <v>1948547.6962563819</v>
      </c>
      <c r="G41" s="524">
        <f t="shared" si="8"/>
        <v>323106.49364101118</v>
      </c>
      <c r="H41" s="491">
        <f t="shared" si="9"/>
        <v>323106.49364101118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1948547.6962563819</v>
      </c>
      <c r="E42" s="522">
        <f>IF(+I14&lt;F41,I14,D42)</f>
        <v>110685.02380952382</v>
      </c>
      <c r="F42" s="523">
        <f t="shared" si="7"/>
        <v>1837862.6724468581</v>
      </c>
      <c r="G42" s="524">
        <f t="shared" si="8"/>
        <v>311373.37804905081</v>
      </c>
      <c r="H42" s="491">
        <f t="shared" si="9"/>
        <v>311373.37804905081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1837862.6724468581</v>
      </c>
      <c r="E43" s="522">
        <f>IF(+I14&lt;F42,I14,D43)</f>
        <v>110685.02380952382</v>
      </c>
      <c r="F43" s="523">
        <f t="shared" si="7"/>
        <v>1727177.6486373344</v>
      </c>
      <c r="G43" s="524">
        <f t="shared" si="8"/>
        <v>299640.26245709043</v>
      </c>
      <c r="H43" s="491">
        <f t="shared" si="9"/>
        <v>299640.26245709043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1727177.6486373344</v>
      </c>
      <c r="E44" s="522">
        <f>IF(+I14&lt;F43,I14,D44)</f>
        <v>110685.02380952382</v>
      </c>
      <c r="F44" s="523">
        <f t="shared" si="7"/>
        <v>1616492.6248278106</v>
      </c>
      <c r="G44" s="524">
        <f t="shared" si="8"/>
        <v>287907.14686513005</v>
      </c>
      <c r="H44" s="491">
        <f t="shared" si="9"/>
        <v>287907.14686513005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1616492.6248278106</v>
      </c>
      <c r="E45" s="522">
        <f>IF(+I14&lt;F44,I14,D45)</f>
        <v>110685.02380952382</v>
      </c>
      <c r="F45" s="523">
        <f t="shared" si="7"/>
        <v>1505807.6010182868</v>
      </c>
      <c r="G45" s="524">
        <f t="shared" si="8"/>
        <v>276174.03127316968</v>
      </c>
      <c r="H45" s="491">
        <f t="shared" si="9"/>
        <v>276174.03127316968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1505807.6010182868</v>
      </c>
      <c r="E46" s="522">
        <f>IF(+I14&lt;F45,I14,D46)</f>
        <v>110685.02380952382</v>
      </c>
      <c r="F46" s="523">
        <f t="shared" si="7"/>
        <v>1395122.577208763</v>
      </c>
      <c r="G46" s="524">
        <f t="shared" si="8"/>
        <v>264440.9156812093</v>
      </c>
      <c r="H46" s="491">
        <f t="shared" si="9"/>
        <v>264440.9156812093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1395122.577208763</v>
      </c>
      <c r="E47" s="522">
        <f>IF(+I14&lt;F46,I14,D47)</f>
        <v>110685.02380952382</v>
      </c>
      <c r="F47" s="523">
        <f t="shared" si="7"/>
        <v>1284437.5533992392</v>
      </c>
      <c r="G47" s="524">
        <f t="shared" si="8"/>
        <v>252707.80008924898</v>
      </c>
      <c r="H47" s="491">
        <f t="shared" si="9"/>
        <v>252707.80008924898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1284437.5533992392</v>
      </c>
      <c r="E48" s="522">
        <f>IF(+I14&lt;F47,I14,D48)</f>
        <v>110685.02380952382</v>
      </c>
      <c r="F48" s="523">
        <f t="shared" si="7"/>
        <v>1173752.5295897154</v>
      </c>
      <c r="G48" s="524">
        <f t="shared" si="8"/>
        <v>240974.6844972886</v>
      </c>
      <c r="H48" s="491">
        <f t="shared" si="9"/>
        <v>240974.6844972886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1173752.5295897154</v>
      </c>
      <c r="E49" s="522">
        <f>IF(+I14&lt;F48,I14,D49)</f>
        <v>110685.02380952382</v>
      </c>
      <c r="F49" s="523">
        <f t="shared" si="7"/>
        <v>1063067.5057801916</v>
      </c>
      <c r="G49" s="524">
        <f t="shared" ref="G49:G72" si="10">+I$12*((D49+F49)/2)+E49</f>
        <v>229241.56890532823</v>
      </c>
      <c r="H49" s="491">
        <f t="shared" ref="H49:H72" si="11">+I$13*((D49+F49)/2)+E49</f>
        <v>229241.56890532823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1063067.5057801916</v>
      </c>
      <c r="E50" s="522">
        <f>IF(+I14&lt;F49,I14,D50)</f>
        <v>110685.02380952382</v>
      </c>
      <c r="F50" s="523">
        <f t="shared" si="7"/>
        <v>952382.48197066784</v>
      </c>
      <c r="G50" s="524">
        <f t="shared" si="10"/>
        <v>217508.45331336788</v>
      </c>
      <c r="H50" s="491">
        <f t="shared" si="11"/>
        <v>217508.45331336788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952382.48197066784</v>
      </c>
      <c r="E51" s="522">
        <f>IF(+I14&lt;F50,I14,D51)</f>
        <v>110685.02380952382</v>
      </c>
      <c r="F51" s="523">
        <f t="shared" si="7"/>
        <v>841697.45816114405</v>
      </c>
      <c r="G51" s="524">
        <f t="shared" si="10"/>
        <v>205775.33772140753</v>
      </c>
      <c r="H51" s="491">
        <f t="shared" si="11"/>
        <v>205775.33772140753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841697.45816114405</v>
      </c>
      <c r="E52" s="522">
        <f>IF(+I14&lt;F51,I14,D52)</f>
        <v>110685.02380952382</v>
      </c>
      <c r="F52" s="523">
        <f t="shared" si="7"/>
        <v>731012.43435162026</v>
      </c>
      <c r="G52" s="524">
        <f t="shared" si="10"/>
        <v>194042.22212944715</v>
      </c>
      <c r="H52" s="491">
        <f t="shared" si="11"/>
        <v>194042.22212944715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731012.43435162026</v>
      </c>
      <c r="E53" s="522">
        <f>IF(+I14&lt;F52,I14,D53)</f>
        <v>110685.02380952382</v>
      </c>
      <c r="F53" s="523">
        <f t="shared" si="7"/>
        <v>620327.41054209648</v>
      </c>
      <c r="G53" s="524">
        <f t="shared" si="10"/>
        <v>182309.10653748678</v>
      </c>
      <c r="H53" s="491">
        <f t="shared" si="11"/>
        <v>182309.10653748678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620327.41054209648</v>
      </c>
      <c r="E54" s="522">
        <f>IF(+I14&lt;F53,I14,D54)</f>
        <v>110685.02380952382</v>
      </c>
      <c r="F54" s="523">
        <f t="shared" si="7"/>
        <v>509642.38673257269</v>
      </c>
      <c r="G54" s="524">
        <f t="shared" si="10"/>
        <v>170575.99094552643</v>
      </c>
      <c r="H54" s="491">
        <f t="shared" si="11"/>
        <v>170575.99094552643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509642.38673257269</v>
      </c>
      <c r="E55" s="522">
        <f>IF(+I14&lt;F54,I14,D55)</f>
        <v>110685.02380952382</v>
      </c>
      <c r="F55" s="523">
        <f t="shared" si="7"/>
        <v>398957.3629230489</v>
      </c>
      <c r="G55" s="524">
        <f t="shared" si="10"/>
        <v>158842.87535356608</v>
      </c>
      <c r="H55" s="491">
        <f t="shared" si="11"/>
        <v>158842.87535356608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398957.3629230489</v>
      </c>
      <c r="E56" s="522">
        <f>IF(+I14&lt;F55,I14,D56)</f>
        <v>110685.02380952382</v>
      </c>
      <c r="F56" s="523">
        <f t="shared" si="7"/>
        <v>288272.33911352511</v>
      </c>
      <c r="G56" s="524">
        <f t="shared" si="10"/>
        <v>147109.7597616057</v>
      </c>
      <c r="H56" s="491">
        <f t="shared" si="11"/>
        <v>147109.7597616057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288272.33911352511</v>
      </c>
      <c r="E57" s="522">
        <f>IF(+I14&lt;F56,I14,D57)</f>
        <v>110685.02380952382</v>
      </c>
      <c r="F57" s="523">
        <f t="shared" si="7"/>
        <v>177587.3153040013</v>
      </c>
      <c r="G57" s="524">
        <f t="shared" si="10"/>
        <v>135376.64416964533</v>
      </c>
      <c r="H57" s="491">
        <f t="shared" si="11"/>
        <v>135376.64416964533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177587.3153040013</v>
      </c>
      <c r="E58" s="522">
        <f>IF(+I14&lt;F57,I14,D58)</f>
        <v>110685.02380952382</v>
      </c>
      <c r="F58" s="523">
        <f t="shared" si="7"/>
        <v>66902.291494477482</v>
      </c>
      <c r="G58" s="524">
        <f t="shared" si="10"/>
        <v>123643.52857768498</v>
      </c>
      <c r="H58" s="491">
        <f t="shared" si="11"/>
        <v>123643.52857768498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66902.291494477482</v>
      </c>
      <c r="E59" s="522">
        <f>IF(+I14&lt;F58,I14,D59)</f>
        <v>66902.291494477482</v>
      </c>
      <c r="F59" s="523">
        <f t="shared" si="7"/>
        <v>0</v>
      </c>
      <c r="G59" s="524">
        <f t="shared" si="10"/>
        <v>70448.264980567968</v>
      </c>
      <c r="H59" s="491">
        <f t="shared" si="11"/>
        <v>70448.264980567968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4648771.0000000019</v>
      </c>
      <c r="F73" s="375"/>
      <c r="G73" s="375">
        <f>SUM(G17:G72)</f>
        <v>15421239.461355943</v>
      </c>
      <c r="H73" s="375">
        <f>SUM(H17:H72)</f>
        <v>15421239.461355943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656695.01889722759</v>
      </c>
      <c r="N87" s="546">
        <f>IF(J92&lt;D11,0,VLOOKUP(J92,C17:O72,11))</f>
        <v>656695.01889722759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588082.07919327903</v>
      </c>
      <c r="N88" s="550">
        <f>IF(J92&lt;D11,0,VLOOKUP(J92,C99:P154,7))</f>
        <v>588082.07919327903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-68612.939703948563</v>
      </c>
      <c r="N89" s="555">
        <f>+N88-N87</f>
        <v>-68612.939703948563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108110.95348837209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12">+I99-H99</f>
        <v>0</v>
      </c>
      <c r="K99" s="514"/>
      <c r="L99" s="512">
        <f>+H99</f>
        <v>231808.65934946379</v>
      </c>
      <c r="M99" s="513">
        <f t="shared" ref="M99:M130" si="13">IF(L99&lt;&gt;0,+H99-L99,0)</f>
        <v>0</v>
      </c>
      <c r="N99" s="512">
        <f>+I99</f>
        <v>231808.65934946379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12"/>
        <v>0</v>
      </c>
      <c r="K100" s="514"/>
      <c r="L100" s="655">
        <f>+H100</f>
        <v>595870.17682545946</v>
      </c>
      <c r="M100" s="514">
        <f t="shared" si="13"/>
        <v>0</v>
      </c>
      <c r="N100" s="655">
        <f>+I100</f>
        <v>595870.17682545946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>IU</v>
      </c>
      <c r="C101" s="507">
        <f>IF(D93="","-",+C100+1)</f>
        <v>2019</v>
      </c>
      <c r="D101" s="374">
        <f>IF(F100+SUM(E$99:E100)=D$92,F100,D$92-SUM(E$99:E100))</f>
        <v>4538067.7619047621</v>
      </c>
      <c r="E101" s="522">
        <f>IF(+J96&lt;F100,J96,D101)</f>
        <v>108110.95348837209</v>
      </c>
      <c r="F101" s="523">
        <f t="shared" ref="F101:F130" si="17">+D101-E101</f>
        <v>4429956.8084163899</v>
      </c>
      <c r="G101" s="523">
        <f t="shared" ref="G101:G130" si="18">+(F101+D101)/2</f>
        <v>4484012.285160576</v>
      </c>
      <c r="H101" s="526">
        <f t="shared" ref="H101:H154" si="19">+J$94*G101+E101</f>
        <v>588082.07919327903</v>
      </c>
      <c r="I101" s="577">
        <f t="shared" ref="I101:I154" si="20">+J$95*G101+E101</f>
        <v>588082.07919327903</v>
      </c>
      <c r="J101" s="514">
        <f t="shared" si="12"/>
        <v>0</v>
      </c>
      <c r="K101" s="514"/>
      <c r="L101" s="525"/>
      <c r="M101" s="514">
        <f t="shared" si="13"/>
        <v>0</v>
      </c>
      <c r="N101" s="525"/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4429956.8084163899</v>
      </c>
      <c r="E102" s="522">
        <f>IF(+J96&lt;F101,J96,D102)</f>
        <v>108110.95348837209</v>
      </c>
      <c r="F102" s="523">
        <f t="shared" si="17"/>
        <v>4321845.8549280176</v>
      </c>
      <c r="G102" s="523">
        <f t="shared" si="18"/>
        <v>4375901.3316722037</v>
      </c>
      <c r="H102" s="526">
        <f t="shared" si="19"/>
        <v>576509.82364470023</v>
      </c>
      <c r="I102" s="577">
        <f t="shared" si="20"/>
        <v>576509.82364470023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4321845.8549280176</v>
      </c>
      <c r="E103" s="522">
        <f>IF(+J96&lt;F102,J96,D103)</f>
        <v>108110.95348837209</v>
      </c>
      <c r="F103" s="523">
        <f t="shared" si="17"/>
        <v>4213734.9014396453</v>
      </c>
      <c r="G103" s="523">
        <f t="shared" si="18"/>
        <v>4267790.3781838315</v>
      </c>
      <c r="H103" s="526">
        <f t="shared" si="19"/>
        <v>564937.56809612154</v>
      </c>
      <c r="I103" s="577">
        <f t="shared" si="20"/>
        <v>564937.56809612154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4213734.9014396453</v>
      </c>
      <c r="E104" s="522">
        <f>IF(+J96&lt;F103,J96,D104)</f>
        <v>108110.95348837209</v>
      </c>
      <c r="F104" s="523">
        <f t="shared" si="17"/>
        <v>4105623.9479512731</v>
      </c>
      <c r="G104" s="523">
        <f t="shared" si="18"/>
        <v>4159679.4246954592</v>
      </c>
      <c r="H104" s="526">
        <f t="shared" si="19"/>
        <v>553365.31254754274</v>
      </c>
      <c r="I104" s="577">
        <f t="shared" si="20"/>
        <v>553365.31254754274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4105623.9479512731</v>
      </c>
      <c r="E105" s="522">
        <f>IF(+J96&lt;F104,J96,D105)</f>
        <v>108110.95348837209</v>
      </c>
      <c r="F105" s="523">
        <f t="shared" si="17"/>
        <v>3997512.9944629008</v>
      </c>
      <c r="G105" s="523">
        <f t="shared" si="18"/>
        <v>4051568.4712070869</v>
      </c>
      <c r="H105" s="526">
        <f t="shared" si="19"/>
        <v>541793.05699896393</v>
      </c>
      <c r="I105" s="577">
        <f t="shared" si="20"/>
        <v>541793.05699896393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3997512.9944629008</v>
      </c>
      <c r="E106" s="522">
        <f>IF(+J96&lt;F105,J96,D106)</f>
        <v>108110.95348837209</v>
      </c>
      <c r="F106" s="523">
        <f t="shared" si="17"/>
        <v>3889402.0409745285</v>
      </c>
      <c r="G106" s="523">
        <f t="shared" si="18"/>
        <v>3943457.5177187147</v>
      </c>
      <c r="H106" s="526">
        <f t="shared" si="19"/>
        <v>530220.80145038525</v>
      </c>
      <c r="I106" s="577">
        <f t="shared" si="20"/>
        <v>530220.80145038525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3889402.0409745285</v>
      </c>
      <c r="E107" s="522">
        <f>IF(+J96&lt;F106,J96,D107)</f>
        <v>108110.95348837209</v>
      </c>
      <c r="F107" s="523">
        <f t="shared" si="17"/>
        <v>3781291.0874861563</v>
      </c>
      <c r="G107" s="523">
        <f t="shared" si="18"/>
        <v>3835346.5642303424</v>
      </c>
      <c r="H107" s="526">
        <f t="shared" si="19"/>
        <v>518648.54590180638</v>
      </c>
      <c r="I107" s="577">
        <f t="shared" si="20"/>
        <v>518648.54590180638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3781291.0874861563</v>
      </c>
      <c r="E108" s="522">
        <f>IF(+J96&lt;F107,J96,D108)</f>
        <v>108110.95348837209</v>
      </c>
      <c r="F108" s="523">
        <f t="shared" si="17"/>
        <v>3673180.133997784</v>
      </c>
      <c r="G108" s="523">
        <f t="shared" si="18"/>
        <v>3727235.6107419701</v>
      </c>
      <c r="H108" s="526">
        <f t="shared" si="19"/>
        <v>507076.29035322764</v>
      </c>
      <c r="I108" s="577">
        <f t="shared" si="20"/>
        <v>507076.29035322764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3673180.133997784</v>
      </c>
      <c r="E109" s="522">
        <f>IF(+J96&lt;F108,J96,D109)</f>
        <v>108110.95348837209</v>
      </c>
      <c r="F109" s="523">
        <f t="shared" si="17"/>
        <v>3565069.1805094117</v>
      </c>
      <c r="G109" s="523">
        <f t="shared" si="18"/>
        <v>3619124.6572535979</v>
      </c>
      <c r="H109" s="526">
        <f t="shared" si="19"/>
        <v>495504.03480464884</v>
      </c>
      <c r="I109" s="577">
        <f t="shared" si="20"/>
        <v>495504.03480464884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3565069.1805094117</v>
      </c>
      <c r="E110" s="522">
        <f>IF(+J96&lt;F109,J96,D110)</f>
        <v>108110.95348837209</v>
      </c>
      <c r="F110" s="523">
        <f t="shared" si="17"/>
        <v>3456958.2270210395</v>
      </c>
      <c r="G110" s="523">
        <f t="shared" si="18"/>
        <v>3511013.7037652256</v>
      </c>
      <c r="H110" s="526">
        <f t="shared" si="19"/>
        <v>483931.77925607003</v>
      </c>
      <c r="I110" s="577">
        <f t="shared" si="20"/>
        <v>483931.77925607003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3456958.2270210395</v>
      </c>
      <c r="E111" s="522">
        <f>IF(+J96&lt;F110,J96,D111)</f>
        <v>108110.95348837209</v>
      </c>
      <c r="F111" s="523">
        <f t="shared" si="17"/>
        <v>3348847.2735326672</v>
      </c>
      <c r="G111" s="523">
        <f t="shared" si="18"/>
        <v>3402902.7502768533</v>
      </c>
      <c r="H111" s="526">
        <f t="shared" si="19"/>
        <v>472359.52370749129</v>
      </c>
      <c r="I111" s="577">
        <f t="shared" si="20"/>
        <v>472359.52370749129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3348847.2735326672</v>
      </c>
      <c r="E112" s="522">
        <f>IF(+J96&lt;F111,J96,D112)</f>
        <v>108110.95348837209</v>
      </c>
      <c r="F112" s="523">
        <f t="shared" si="17"/>
        <v>3240736.3200442949</v>
      </c>
      <c r="G112" s="523">
        <f t="shared" si="18"/>
        <v>3294791.7967884811</v>
      </c>
      <c r="H112" s="526">
        <f t="shared" si="19"/>
        <v>460787.26815891248</v>
      </c>
      <c r="I112" s="577">
        <f t="shared" si="20"/>
        <v>460787.26815891248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3240736.3200442949</v>
      </c>
      <c r="E113" s="522">
        <f>IF(+J96&lt;F112,J96,D113)</f>
        <v>108110.95348837209</v>
      </c>
      <c r="F113" s="523">
        <f t="shared" si="17"/>
        <v>3132625.3665559227</v>
      </c>
      <c r="G113" s="523">
        <f t="shared" si="18"/>
        <v>3186680.8433001088</v>
      </c>
      <c r="H113" s="526">
        <f t="shared" si="19"/>
        <v>449215.01261033374</v>
      </c>
      <c r="I113" s="577">
        <f t="shared" si="20"/>
        <v>449215.01261033374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3132625.3665559227</v>
      </c>
      <c r="E114" s="522">
        <f>IF(+J96&lt;F113,J96,D114)</f>
        <v>108110.95348837209</v>
      </c>
      <c r="F114" s="523">
        <f t="shared" si="17"/>
        <v>3024514.4130675504</v>
      </c>
      <c r="G114" s="523">
        <f t="shared" si="18"/>
        <v>3078569.8898117365</v>
      </c>
      <c r="H114" s="526">
        <f t="shared" si="19"/>
        <v>437642.75706175494</v>
      </c>
      <c r="I114" s="577">
        <f t="shared" si="20"/>
        <v>437642.75706175494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3024514.4130675504</v>
      </c>
      <c r="E115" s="522">
        <f>IF(+J96&lt;F114,J96,D115)</f>
        <v>108110.95348837209</v>
      </c>
      <c r="F115" s="523">
        <f t="shared" si="17"/>
        <v>2916403.4595791781</v>
      </c>
      <c r="G115" s="523">
        <f t="shared" si="18"/>
        <v>2970458.9363233643</v>
      </c>
      <c r="H115" s="526">
        <f t="shared" si="19"/>
        <v>426070.50151317619</v>
      </c>
      <c r="I115" s="577">
        <f t="shared" si="20"/>
        <v>426070.50151317619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2916403.4595791781</v>
      </c>
      <c r="E116" s="522">
        <f>IF(+J96&lt;F115,J96,D116)</f>
        <v>108110.95348837209</v>
      </c>
      <c r="F116" s="523">
        <f t="shared" si="17"/>
        <v>2808292.5060908059</v>
      </c>
      <c r="G116" s="523">
        <f t="shared" si="18"/>
        <v>2862347.982834992</v>
      </c>
      <c r="H116" s="526">
        <f t="shared" si="19"/>
        <v>414498.24596459739</v>
      </c>
      <c r="I116" s="577">
        <f t="shared" si="20"/>
        <v>414498.24596459739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2808292.5060908059</v>
      </c>
      <c r="E117" s="522">
        <f>IF(+J96&lt;F116,J96,D117)</f>
        <v>108110.95348837209</v>
      </c>
      <c r="F117" s="523">
        <f t="shared" si="17"/>
        <v>2700181.5526024336</v>
      </c>
      <c r="G117" s="523">
        <f t="shared" si="18"/>
        <v>2754237.0293466197</v>
      </c>
      <c r="H117" s="526">
        <f t="shared" si="19"/>
        <v>402925.99041601864</v>
      </c>
      <c r="I117" s="577">
        <f t="shared" si="20"/>
        <v>402925.99041601864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2700181.5526024336</v>
      </c>
      <c r="E118" s="522">
        <f>IF(+J96&lt;F117,J96,D118)</f>
        <v>108110.95348837209</v>
      </c>
      <c r="F118" s="523">
        <f t="shared" si="17"/>
        <v>2592070.5991140613</v>
      </c>
      <c r="G118" s="523">
        <f t="shared" si="18"/>
        <v>2646126.0758582475</v>
      </c>
      <c r="H118" s="526">
        <f t="shared" si="19"/>
        <v>391353.73486743984</v>
      </c>
      <c r="I118" s="577">
        <f t="shared" si="20"/>
        <v>391353.73486743984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2592070.5991140613</v>
      </c>
      <c r="E119" s="522">
        <f>IF(+J96&lt;F118,J96,D119)</f>
        <v>108110.95348837209</v>
      </c>
      <c r="F119" s="523">
        <f t="shared" si="17"/>
        <v>2483959.6456256891</v>
      </c>
      <c r="G119" s="523">
        <f t="shared" si="18"/>
        <v>2538015.1223698752</v>
      </c>
      <c r="H119" s="526">
        <f t="shared" si="19"/>
        <v>379781.47931886109</v>
      </c>
      <c r="I119" s="577">
        <f t="shared" si="20"/>
        <v>379781.47931886109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2483959.6456256891</v>
      </c>
      <c r="E120" s="522">
        <f>IF(+J96&lt;F119,J96,D120)</f>
        <v>108110.95348837209</v>
      </c>
      <c r="F120" s="523">
        <f t="shared" si="17"/>
        <v>2375848.6921373168</v>
      </c>
      <c r="G120" s="523">
        <f t="shared" si="18"/>
        <v>2429904.1688815029</v>
      </c>
      <c r="H120" s="526">
        <f t="shared" si="19"/>
        <v>368209.22377028229</v>
      </c>
      <c r="I120" s="577">
        <f t="shared" si="20"/>
        <v>368209.22377028229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2375848.6921373168</v>
      </c>
      <c r="E121" s="522">
        <f>IF(+J96&lt;F120,J96,D121)</f>
        <v>108110.95348837209</v>
      </c>
      <c r="F121" s="523">
        <f t="shared" si="17"/>
        <v>2267737.7386489445</v>
      </c>
      <c r="G121" s="523">
        <f t="shared" si="18"/>
        <v>2321793.2153931307</v>
      </c>
      <c r="H121" s="526">
        <f t="shared" si="19"/>
        <v>356636.96822170354</v>
      </c>
      <c r="I121" s="577">
        <f t="shared" si="20"/>
        <v>356636.96822170354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2267737.7386489445</v>
      </c>
      <c r="E122" s="522">
        <f>IF(+J96&lt;F121,J96,D122)</f>
        <v>108110.95348837209</v>
      </c>
      <c r="F122" s="523">
        <f t="shared" si="17"/>
        <v>2159626.7851605723</v>
      </c>
      <c r="G122" s="523">
        <f t="shared" si="18"/>
        <v>2213682.2619047584</v>
      </c>
      <c r="H122" s="526">
        <f t="shared" si="19"/>
        <v>345064.71267312474</v>
      </c>
      <c r="I122" s="577">
        <f t="shared" si="20"/>
        <v>345064.71267312474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2159626.7851605723</v>
      </c>
      <c r="E123" s="522">
        <f>IF(+J96&lt;F122,J96,D123)</f>
        <v>108110.95348837209</v>
      </c>
      <c r="F123" s="523">
        <f t="shared" si="17"/>
        <v>2051515.8316722002</v>
      </c>
      <c r="G123" s="523">
        <f t="shared" si="18"/>
        <v>2105571.3084163861</v>
      </c>
      <c r="H123" s="526">
        <f t="shared" si="19"/>
        <v>333492.45712454594</v>
      </c>
      <c r="I123" s="577">
        <f t="shared" si="20"/>
        <v>333492.45712454594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2051515.8316722002</v>
      </c>
      <c r="E124" s="522">
        <f>IF(+J96&lt;F123,J96,D124)</f>
        <v>108110.95348837209</v>
      </c>
      <c r="F124" s="523">
        <f t="shared" si="17"/>
        <v>1943404.8781838282</v>
      </c>
      <c r="G124" s="523">
        <f t="shared" si="18"/>
        <v>1997460.3549280143</v>
      </c>
      <c r="H124" s="526">
        <f t="shared" si="19"/>
        <v>321920.20157596725</v>
      </c>
      <c r="I124" s="577">
        <f t="shared" si="20"/>
        <v>321920.20157596725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1943404.8781838282</v>
      </c>
      <c r="E125" s="522">
        <f>IF(+J96&lt;F124,J96,D125)</f>
        <v>108110.95348837209</v>
      </c>
      <c r="F125" s="523">
        <f t="shared" si="17"/>
        <v>1835293.9246954562</v>
      </c>
      <c r="G125" s="523">
        <f t="shared" si="18"/>
        <v>1889349.4014396421</v>
      </c>
      <c r="H125" s="526">
        <f t="shared" si="19"/>
        <v>310347.94602738845</v>
      </c>
      <c r="I125" s="577">
        <f t="shared" si="20"/>
        <v>310347.94602738845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1835293.9246954562</v>
      </c>
      <c r="E126" s="522">
        <f>IF(+J96&lt;F125,J96,D126)</f>
        <v>108110.95348837209</v>
      </c>
      <c r="F126" s="523">
        <f t="shared" si="17"/>
        <v>1727182.9712070841</v>
      </c>
      <c r="G126" s="523">
        <f t="shared" si="18"/>
        <v>1781238.4479512703</v>
      </c>
      <c r="H126" s="526">
        <f t="shared" si="19"/>
        <v>298775.69047880976</v>
      </c>
      <c r="I126" s="577">
        <f t="shared" si="20"/>
        <v>298775.69047880976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1727182.9712070841</v>
      </c>
      <c r="E127" s="522">
        <f>IF(+J96&lt;F126,J96,D127)</f>
        <v>108110.95348837209</v>
      </c>
      <c r="F127" s="523">
        <f t="shared" si="17"/>
        <v>1619072.0177187121</v>
      </c>
      <c r="G127" s="523">
        <f t="shared" si="18"/>
        <v>1673127.494462898</v>
      </c>
      <c r="H127" s="526">
        <f t="shared" si="19"/>
        <v>287203.43493023096</v>
      </c>
      <c r="I127" s="577">
        <f t="shared" si="20"/>
        <v>287203.43493023096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1619072.0177187121</v>
      </c>
      <c r="E128" s="522">
        <f>IF(+J96&lt;F127,J96,D128)</f>
        <v>108110.95348837209</v>
      </c>
      <c r="F128" s="523">
        <f t="shared" si="17"/>
        <v>1510961.0642303401</v>
      </c>
      <c r="G128" s="523">
        <f t="shared" si="18"/>
        <v>1565016.5409745262</v>
      </c>
      <c r="H128" s="526">
        <f t="shared" si="19"/>
        <v>275631.17938165227</v>
      </c>
      <c r="I128" s="577">
        <f t="shared" si="20"/>
        <v>275631.17938165227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1510961.0642303401</v>
      </c>
      <c r="E129" s="522">
        <f>IF(+J96&lt;F128,J96,D129)</f>
        <v>108110.95348837209</v>
      </c>
      <c r="F129" s="523">
        <f t="shared" si="17"/>
        <v>1402850.110741968</v>
      </c>
      <c r="G129" s="523">
        <f t="shared" si="18"/>
        <v>1456905.5874861539</v>
      </c>
      <c r="H129" s="526">
        <f t="shared" si="19"/>
        <v>264058.92383307347</v>
      </c>
      <c r="I129" s="577">
        <f t="shared" si="20"/>
        <v>264058.92383307347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1402850.110741968</v>
      </c>
      <c r="E130" s="522">
        <f>IF(+J96&lt;F129,J96,D130)</f>
        <v>108110.95348837209</v>
      </c>
      <c r="F130" s="523">
        <f t="shared" si="17"/>
        <v>1294739.157253596</v>
      </c>
      <c r="G130" s="523">
        <f t="shared" si="18"/>
        <v>1348794.6339977821</v>
      </c>
      <c r="H130" s="526">
        <f t="shared" si="19"/>
        <v>252486.66828449472</v>
      </c>
      <c r="I130" s="577">
        <f t="shared" si="20"/>
        <v>252486.66828449472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1294739.157253596</v>
      </c>
      <c r="E131" s="522">
        <f>IF(+J96&lt;F130,J96,D131)</f>
        <v>108110.95348837209</v>
      </c>
      <c r="F131" s="523">
        <f t="shared" ref="F131:F154" si="21">+D131-E131</f>
        <v>1186628.203765224</v>
      </c>
      <c r="G131" s="523">
        <f t="shared" ref="G131:G154" si="22">+(F131+D131)/2</f>
        <v>1240683.6805094099</v>
      </c>
      <c r="H131" s="526">
        <f t="shared" si="19"/>
        <v>240914.41273591595</v>
      </c>
      <c r="I131" s="577">
        <f t="shared" si="20"/>
        <v>240914.41273591595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1186628.203765224</v>
      </c>
      <c r="E132" s="522">
        <f>IF(+J96&lt;F131,J96,D132)</f>
        <v>108110.95348837209</v>
      </c>
      <c r="F132" s="523">
        <f t="shared" si="21"/>
        <v>1078517.2502768519</v>
      </c>
      <c r="G132" s="523">
        <f t="shared" si="22"/>
        <v>1132572.7270210381</v>
      </c>
      <c r="H132" s="526">
        <f t="shared" si="19"/>
        <v>229342.15718733723</v>
      </c>
      <c r="I132" s="577">
        <f t="shared" si="20"/>
        <v>229342.15718733723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1078517.2502768519</v>
      </c>
      <c r="E133" s="522">
        <f>IF(+J96&lt;F132,J96,D133)</f>
        <v>108110.95348837209</v>
      </c>
      <c r="F133" s="523">
        <f t="shared" si="21"/>
        <v>970406.2967884799</v>
      </c>
      <c r="G133" s="523">
        <f t="shared" si="22"/>
        <v>1024461.7735326659</v>
      </c>
      <c r="H133" s="526">
        <f t="shared" si="19"/>
        <v>217769.90163875849</v>
      </c>
      <c r="I133" s="577">
        <f t="shared" si="20"/>
        <v>217769.90163875849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970406.2967884799</v>
      </c>
      <c r="E134" s="522">
        <f>IF(+J96&lt;F133,J96,D134)</f>
        <v>108110.95348837209</v>
      </c>
      <c r="F134" s="523">
        <f t="shared" si="21"/>
        <v>862295.34330010787</v>
      </c>
      <c r="G134" s="523">
        <f t="shared" si="22"/>
        <v>916350.82004429388</v>
      </c>
      <c r="H134" s="526">
        <f t="shared" si="19"/>
        <v>206197.64609017971</v>
      </c>
      <c r="I134" s="577">
        <f t="shared" si="20"/>
        <v>206197.64609017971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862295.34330010787</v>
      </c>
      <c r="E135" s="522">
        <f>IF(+J96&lt;F134,J96,D135)</f>
        <v>108110.95348837209</v>
      </c>
      <c r="F135" s="523">
        <f t="shared" si="21"/>
        <v>754184.38981173583</v>
      </c>
      <c r="G135" s="523">
        <f t="shared" si="22"/>
        <v>808239.86655592185</v>
      </c>
      <c r="H135" s="526">
        <f t="shared" si="19"/>
        <v>194625.39054160097</v>
      </c>
      <c r="I135" s="577">
        <f t="shared" si="20"/>
        <v>194625.39054160097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754184.38981173583</v>
      </c>
      <c r="E136" s="522">
        <f>IF(+J96&lt;F135,J96,D136)</f>
        <v>108110.95348837209</v>
      </c>
      <c r="F136" s="523">
        <f t="shared" si="21"/>
        <v>646073.4363233638</v>
      </c>
      <c r="G136" s="523">
        <f t="shared" si="22"/>
        <v>700128.91306754982</v>
      </c>
      <c r="H136" s="526">
        <f t="shared" si="19"/>
        <v>183053.13499302219</v>
      </c>
      <c r="I136" s="577">
        <f t="shared" si="20"/>
        <v>183053.13499302219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646073.4363233638</v>
      </c>
      <c r="E137" s="522">
        <f>IF(+J96&lt;F136,J96,D137)</f>
        <v>108110.95348837209</v>
      </c>
      <c r="F137" s="523">
        <f t="shared" si="21"/>
        <v>537962.48283499177</v>
      </c>
      <c r="G137" s="523">
        <f t="shared" si="22"/>
        <v>592017.95957917778</v>
      </c>
      <c r="H137" s="526">
        <f t="shared" si="19"/>
        <v>171480.87944444345</v>
      </c>
      <c r="I137" s="577">
        <f t="shared" si="20"/>
        <v>171480.87944444345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537962.48283499177</v>
      </c>
      <c r="E138" s="522">
        <f>IF(+J96&lt;F137,J96,D138)</f>
        <v>108110.95348837209</v>
      </c>
      <c r="F138" s="523">
        <f t="shared" si="21"/>
        <v>429851.52934661967</v>
      </c>
      <c r="G138" s="523">
        <f t="shared" si="22"/>
        <v>483907.00609080575</v>
      </c>
      <c r="H138" s="526">
        <f t="shared" si="19"/>
        <v>159908.6238958647</v>
      </c>
      <c r="I138" s="577">
        <f t="shared" si="20"/>
        <v>159908.6238958647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429851.52934661967</v>
      </c>
      <c r="E139" s="522">
        <f>IF(+J96&lt;F138,J96,D139)</f>
        <v>108110.95348837209</v>
      </c>
      <c r="F139" s="523">
        <f t="shared" si="21"/>
        <v>321740.57585824758</v>
      </c>
      <c r="G139" s="523">
        <f t="shared" si="22"/>
        <v>375796.0526024336</v>
      </c>
      <c r="H139" s="526">
        <f t="shared" si="19"/>
        <v>148336.36834728596</v>
      </c>
      <c r="I139" s="577">
        <f t="shared" si="20"/>
        <v>148336.36834728596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321740.57585824758</v>
      </c>
      <c r="E140" s="522">
        <f>IF(+J96&lt;F139,J96,D140)</f>
        <v>108110.95348837209</v>
      </c>
      <c r="F140" s="523">
        <f t="shared" si="21"/>
        <v>213629.62236987549</v>
      </c>
      <c r="G140" s="523">
        <f t="shared" si="22"/>
        <v>267685.09911406157</v>
      </c>
      <c r="H140" s="526">
        <f t="shared" si="19"/>
        <v>136764.11279870718</v>
      </c>
      <c r="I140" s="577">
        <f t="shared" si="20"/>
        <v>136764.11279870718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213629.62236987549</v>
      </c>
      <c r="E141" s="522">
        <f>IF(+J96&lt;F140,J96,D141)</f>
        <v>108110.95348837209</v>
      </c>
      <c r="F141" s="523">
        <f t="shared" si="21"/>
        <v>105518.6688815034</v>
      </c>
      <c r="G141" s="523">
        <f t="shared" si="22"/>
        <v>159574.14562568945</v>
      </c>
      <c r="H141" s="526">
        <f t="shared" si="19"/>
        <v>125191.85725012844</v>
      </c>
      <c r="I141" s="577">
        <f t="shared" si="20"/>
        <v>125191.85725012844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105518.6688815034</v>
      </c>
      <c r="E142" s="522">
        <f>IF(+J96&lt;F141,J96,D142)</f>
        <v>105518.6688815034</v>
      </c>
      <c r="F142" s="523">
        <f t="shared" si="21"/>
        <v>0</v>
      </c>
      <c r="G142" s="523">
        <f t="shared" si="22"/>
        <v>52759.3344407517</v>
      </c>
      <c r="H142" s="526">
        <f t="shared" si="19"/>
        <v>111166.05687523689</v>
      </c>
      <c r="I142" s="577">
        <f t="shared" si="20"/>
        <v>111166.05687523689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4648771</v>
      </c>
      <c r="F155" s="375"/>
      <c r="G155" s="375"/>
      <c r="H155" s="375">
        <f>SUM(H99:H154)</f>
        <v>15560960.590140007</v>
      </c>
      <c r="I155" s="375">
        <f>SUM(I99:I154)</f>
        <v>15560960.590140007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view="pageBreakPreview" zoomScale="80" zoomScaleNormal="100" zoomScaleSheetLayoutView="80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2081314.0523024015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2081314.0523024015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17159057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408548.97619047621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>+G17</f>
        <v>801461</v>
      </c>
      <c r="L17" s="513">
        <f t="shared" ref="L17:L72" si="1">IF(K17&lt;&gt;0,+G17-K17,0)</f>
        <v>0</v>
      </c>
      <c r="M17" s="512">
        <f>+H17</f>
        <v>801461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2141021.8960784124</v>
      </c>
      <c r="H18" s="639">
        <v>2141021.8960784124</v>
      </c>
      <c r="I18" s="511">
        <f t="shared" si="0"/>
        <v>0</v>
      </c>
      <c r="J18" s="511"/>
      <c r="K18" s="518">
        <f>+G18</f>
        <v>2141021.8960784124</v>
      </c>
      <c r="L18" s="519">
        <f t="shared" si="1"/>
        <v>0</v>
      </c>
      <c r="M18" s="518">
        <f>+H18</f>
        <v>2141021.8960784124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369069.76744186046</v>
      </c>
      <c r="F19" s="631">
        <v>15113857.061826432</v>
      </c>
      <c r="G19" s="630">
        <v>1892111.4651232755</v>
      </c>
      <c r="H19" s="639">
        <v>1892111.4651232755</v>
      </c>
      <c r="I19" s="511">
        <f t="shared" si="0"/>
        <v>0</v>
      </c>
      <c r="J19" s="511"/>
      <c r="K19" s="518">
        <f>+G19</f>
        <v>1892111.4651232755</v>
      </c>
      <c r="L19" s="519">
        <f t="shared" ref="L19" si="4">IF(K19&lt;&gt;0,+G19-K19,0)</f>
        <v>0</v>
      </c>
      <c r="M19" s="518">
        <f>+H19</f>
        <v>1892111.4651232755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2474343.7380219395</v>
      </c>
      <c r="H20" s="639">
        <v>2474343.7380219395</v>
      </c>
      <c r="I20" s="511">
        <f t="shared" si="0"/>
        <v>0</v>
      </c>
      <c r="J20" s="511"/>
      <c r="K20" s="518">
        <f>+G20</f>
        <v>2474343.7380219395</v>
      </c>
      <c r="L20" s="519">
        <f t="shared" ref="L20" si="6">IF(K20&lt;&gt;0,+G20-K20,0)</f>
        <v>0</v>
      </c>
      <c r="M20" s="518">
        <f>+H20</f>
        <v>2474343.7380219395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15984400.476460578</v>
      </c>
      <c r="E21" s="522">
        <f>IF(+I14&lt;F20,I14,D21)</f>
        <v>408548.97619047621</v>
      </c>
      <c r="F21" s="523">
        <f t="shared" ref="F21:F72" si="7">+D21-E21</f>
        <v>15575851.500270102</v>
      </c>
      <c r="G21" s="524">
        <f t="shared" ref="G21:G48" si="8">+I$12*((D21+F21)/2)+E21</f>
        <v>2081314.0523024015</v>
      </c>
      <c r="H21" s="491">
        <f t="shared" ref="H21:H48" si="9">+I$13*((D21+F21)/2)+E21</f>
        <v>2081314.0523024015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15575851.500270102</v>
      </c>
      <c r="E22" s="522">
        <f>IF(+I14&lt;F21,I14,D22)</f>
        <v>408548.97619047621</v>
      </c>
      <c r="F22" s="523">
        <f t="shared" si="7"/>
        <v>15167302.524079626</v>
      </c>
      <c r="G22" s="524">
        <f t="shared" si="8"/>
        <v>2038006.0039537009</v>
      </c>
      <c r="H22" s="491">
        <f t="shared" si="9"/>
        <v>2038006.0039537009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15167302.524079626</v>
      </c>
      <c r="E23" s="522">
        <f>IF(+I14&lt;F22,I14,D23)</f>
        <v>408548.97619047621</v>
      </c>
      <c r="F23" s="523">
        <f t="shared" si="7"/>
        <v>14758753.547889151</v>
      </c>
      <c r="G23" s="524">
        <f t="shared" si="8"/>
        <v>1994697.9556050005</v>
      </c>
      <c r="H23" s="491">
        <f t="shared" si="9"/>
        <v>1994697.9556050005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14758753.547889151</v>
      </c>
      <c r="E24" s="522">
        <f>IF(+I14&lt;F23,I14,D24)</f>
        <v>408548.97619047621</v>
      </c>
      <c r="F24" s="523">
        <f t="shared" si="7"/>
        <v>14350204.571698675</v>
      </c>
      <c r="G24" s="524">
        <f t="shared" si="8"/>
        <v>1951389.9072563001</v>
      </c>
      <c r="H24" s="491">
        <f t="shared" si="9"/>
        <v>1951389.9072563001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14350204.571698675</v>
      </c>
      <c r="E25" s="522">
        <f>IF(+I14&lt;F24,I14,D25)</f>
        <v>408548.97619047621</v>
      </c>
      <c r="F25" s="523">
        <f t="shared" si="7"/>
        <v>13941655.595508199</v>
      </c>
      <c r="G25" s="524">
        <f t="shared" si="8"/>
        <v>1908081.8589075997</v>
      </c>
      <c r="H25" s="491">
        <f t="shared" si="9"/>
        <v>1908081.8589075997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13941655.595508199</v>
      </c>
      <c r="E26" s="522">
        <f>IF(+I14&lt;F25,I14,D26)</f>
        <v>408548.97619047621</v>
      </c>
      <c r="F26" s="523">
        <f t="shared" si="7"/>
        <v>13533106.619317723</v>
      </c>
      <c r="G26" s="524">
        <f t="shared" si="8"/>
        <v>1864773.8105588991</v>
      </c>
      <c r="H26" s="491">
        <f t="shared" si="9"/>
        <v>1864773.8105588991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13533106.619317723</v>
      </c>
      <c r="E27" s="522">
        <f>IF(+I14&lt;F26,I14,D27)</f>
        <v>408548.97619047621</v>
      </c>
      <c r="F27" s="523">
        <f t="shared" si="7"/>
        <v>13124557.643127248</v>
      </c>
      <c r="G27" s="524">
        <f t="shared" si="8"/>
        <v>1821465.7622101989</v>
      </c>
      <c r="H27" s="491">
        <f t="shared" si="9"/>
        <v>1821465.7622101989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13124557.643127248</v>
      </c>
      <c r="E28" s="522">
        <f>IF(+I14&lt;F27,I14,D28)</f>
        <v>408548.97619047621</v>
      </c>
      <c r="F28" s="523">
        <f t="shared" si="7"/>
        <v>12716008.666936772</v>
      </c>
      <c r="G28" s="524">
        <f t="shared" si="8"/>
        <v>1778157.7138614983</v>
      </c>
      <c r="H28" s="491">
        <f t="shared" si="9"/>
        <v>1778157.7138614983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12716008.666936772</v>
      </c>
      <c r="E29" s="522">
        <f>IF(+I14&lt;F28,I14,D29)</f>
        <v>408548.97619047621</v>
      </c>
      <c r="F29" s="523">
        <f t="shared" si="7"/>
        <v>12307459.690746296</v>
      </c>
      <c r="G29" s="524">
        <f t="shared" si="8"/>
        <v>1734849.6655127981</v>
      </c>
      <c r="H29" s="491">
        <f t="shared" si="9"/>
        <v>1734849.6655127981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12307459.690746296</v>
      </c>
      <c r="E30" s="522">
        <f>IF(+I14&lt;F29,I14,D30)</f>
        <v>408548.97619047621</v>
      </c>
      <c r="F30" s="523">
        <f t="shared" si="7"/>
        <v>11898910.71455582</v>
      </c>
      <c r="G30" s="524">
        <f t="shared" si="8"/>
        <v>1691541.6171640975</v>
      </c>
      <c r="H30" s="491">
        <f t="shared" si="9"/>
        <v>1691541.6171640975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11898910.71455582</v>
      </c>
      <c r="E31" s="522">
        <f>IF(+I14&lt;F30,I14,D31)</f>
        <v>408548.97619047621</v>
      </c>
      <c r="F31" s="523">
        <f t="shared" si="7"/>
        <v>11490361.738365345</v>
      </c>
      <c r="G31" s="524">
        <f t="shared" si="8"/>
        <v>1648233.5688153971</v>
      </c>
      <c r="H31" s="491">
        <f t="shared" si="9"/>
        <v>1648233.5688153971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11490361.738365345</v>
      </c>
      <c r="E32" s="522">
        <f>IF(+I14&lt;F31,I14,D32)</f>
        <v>408548.97619047621</v>
      </c>
      <c r="F32" s="523">
        <f t="shared" si="7"/>
        <v>11081812.762174869</v>
      </c>
      <c r="G32" s="524">
        <f t="shared" si="8"/>
        <v>1604925.5204666965</v>
      </c>
      <c r="H32" s="491">
        <f t="shared" si="9"/>
        <v>1604925.5204666965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11081812.762174869</v>
      </c>
      <c r="E33" s="522">
        <f>IF(+I14&lt;F32,I14,D33)</f>
        <v>408548.97619047621</v>
      </c>
      <c r="F33" s="523">
        <f t="shared" si="7"/>
        <v>10673263.785984393</v>
      </c>
      <c r="G33" s="524">
        <f t="shared" si="8"/>
        <v>1561617.4721179963</v>
      </c>
      <c r="H33" s="491">
        <f t="shared" si="9"/>
        <v>1561617.4721179963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10673263.785984393</v>
      </c>
      <c r="E34" s="522">
        <f>IF(+I14&lt;F33,I14,D34)</f>
        <v>408548.97619047621</v>
      </c>
      <c r="F34" s="523">
        <f t="shared" si="7"/>
        <v>10264714.809793917</v>
      </c>
      <c r="G34" s="524">
        <f t="shared" si="8"/>
        <v>1518309.4237692957</v>
      </c>
      <c r="H34" s="491">
        <f t="shared" si="9"/>
        <v>1518309.4237692957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10264714.809793917</v>
      </c>
      <c r="E35" s="522">
        <f>IF(+I14&lt;F34,I14,D35)</f>
        <v>408548.97619047621</v>
      </c>
      <c r="F35" s="523">
        <f t="shared" si="7"/>
        <v>9856165.8336034417</v>
      </c>
      <c r="G35" s="524">
        <f t="shared" si="8"/>
        <v>1475001.3754205955</v>
      </c>
      <c r="H35" s="491">
        <f t="shared" si="9"/>
        <v>1475001.3754205955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9856165.8336034417</v>
      </c>
      <c r="E36" s="522">
        <f>IF(+I14&lt;F35,I14,D36)</f>
        <v>408548.97619047621</v>
      </c>
      <c r="F36" s="523">
        <f t="shared" si="7"/>
        <v>9447616.857412966</v>
      </c>
      <c r="G36" s="524">
        <f t="shared" si="8"/>
        <v>1431693.3270718949</v>
      </c>
      <c r="H36" s="491">
        <f t="shared" si="9"/>
        <v>1431693.3270718949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9447616.857412966</v>
      </c>
      <c r="E37" s="522">
        <f>IF(+I14&lt;F36,I14,D37)</f>
        <v>408548.97619047621</v>
      </c>
      <c r="F37" s="523">
        <f t="shared" si="7"/>
        <v>9039067.8812224902</v>
      </c>
      <c r="G37" s="524">
        <f t="shared" si="8"/>
        <v>1388385.2787231947</v>
      </c>
      <c r="H37" s="491">
        <f t="shared" si="9"/>
        <v>1388385.2787231947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9039067.8812224902</v>
      </c>
      <c r="E38" s="522">
        <f>IF(+I14&lt;F37,I14,D38)</f>
        <v>408548.97619047621</v>
      </c>
      <c r="F38" s="523">
        <f t="shared" si="7"/>
        <v>8630518.9050320145</v>
      </c>
      <c r="G38" s="524">
        <f t="shared" si="8"/>
        <v>1345077.2303744941</v>
      </c>
      <c r="H38" s="491">
        <f t="shared" si="9"/>
        <v>1345077.2303744941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8630518.9050320145</v>
      </c>
      <c r="E39" s="522">
        <f>IF(+I14&lt;F38,I14,D39)</f>
        <v>408548.97619047621</v>
      </c>
      <c r="F39" s="523">
        <f t="shared" si="7"/>
        <v>8221969.9288415387</v>
      </c>
      <c r="G39" s="524">
        <f t="shared" si="8"/>
        <v>1301769.1820257939</v>
      </c>
      <c r="H39" s="491">
        <f t="shared" si="9"/>
        <v>1301769.1820257939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8221969.9288415387</v>
      </c>
      <c r="E40" s="522">
        <f>IF(+I14&lt;F39,I14,D40)</f>
        <v>408548.97619047621</v>
      </c>
      <c r="F40" s="523">
        <f t="shared" si="7"/>
        <v>7813420.952651063</v>
      </c>
      <c r="G40" s="524">
        <f t="shared" si="8"/>
        <v>1258461.1336770933</v>
      </c>
      <c r="H40" s="491">
        <f t="shared" si="9"/>
        <v>1258461.1336770933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7813420.952651063</v>
      </c>
      <c r="E41" s="522">
        <f>IF(+I14&lt;F40,I14,D41)</f>
        <v>408548.97619047621</v>
      </c>
      <c r="F41" s="523">
        <f t="shared" si="7"/>
        <v>7404871.9764605872</v>
      </c>
      <c r="G41" s="524">
        <f t="shared" si="8"/>
        <v>1215153.0853283927</v>
      </c>
      <c r="H41" s="491">
        <f t="shared" si="9"/>
        <v>1215153.0853283927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7404871.9764605872</v>
      </c>
      <c r="E42" s="522">
        <f>IF(+I14&lt;F41,I14,D42)</f>
        <v>408548.97619047621</v>
      </c>
      <c r="F42" s="523">
        <f t="shared" si="7"/>
        <v>6996323.0002701115</v>
      </c>
      <c r="G42" s="524">
        <f t="shared" si="8"/>
        <v>1171845.0369796925</v>
      </c>
      <c r="H42" s="491">
        <f t="shared" si="9"/>
        <v>1171845.0369796925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6996323.0002701115</v>
      </c>
      <c r="E43" s="522">
        <f>IF(+I14&lt;F42,I14,D43)</f>
        <v>408548.97619047621</v>
      </c>
      <c r="F43" s="523">
        <f t="shared" si="7"/>
        <v>6587774.0240796357</v>
      </c>
      <c r="G43" s="524">
        <f t="shared" si="8"/>
        <v>1128536.9886309919</v>
      </c>
      <c r="H43" s="491">
        <f t="shared" si="9"/>
        <v>1128536.9886309919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6587774.0240796357</v>
      </c>
      <c r="E44" s="522">
        <f>IF(+I14&lt;F43,I14,D44)</f>
        <v>408548.97619047621</v>
      </c>
      <c r="F44" s="523">
        <f t="shared" si="7"/>
        <v>6179225.04788916</v>
      </c>
      <c r="G44" s="524">
        <f t="shared" si="8"/>
        <v>1085228.9402822915</v>
      </c>
      <c r="H44" s="491">
        <f t="shared" si="9"/>
        <v>1085228.9402822915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6179225.04788916</v>
      </c>
      <c r="E45" s="522">
        <f>IF(+I14&lt;F44,I14,D45)</f>
        <v>408548.97619047621</v>
      </c>
      <c r="F45" s="523">
        <f t="shared" si="7"/>
        <v>5770676.0716986842</v>
      </c>
      <c r="G45" s="524">
        <f t="shared" si="8"/>
        <v>1041920.8919335911</v>
      </c>
      <c r="H45" s="491">
        <f t="shared" si="9"/>
        <v>1041920.8919335911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5770676.0716986842</v>
      </c>
      <c r="E46" s="522">
        <f>IF(+I14&lt;F45,I14,D46)</f>
        <v>408548.97619047621</v>
      </c>
      <c r="F46" s="523">
        <f t="shared" si="7"/>
        <v>5362127.0955082085</v>
      </c>
      <c r="G46" s="524">
        <f t="shared" si="8"/>
        <v>998612.84358489071</v>
      </c>
      <c r="H46" s="491">
        <f t="shared" si="9"/>
        <v>998612.84358489071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5362127.0955082085</v>
      </c>
      <c r="E47" s="522">
        <f>IF(+I14&lt;F46,I14,D47)</f>
        <v>408548.97619047621</v>
      </c>
      <c r="F47" s="523">
        <f t="shared" si="7"/>
        <v>4953578.1193177328</v>
      </c>
      <c r="G47" s="524">
        <f t="shared" si="8"/>
        <v>955304.79523619032</v>
      </c>
      <c r="H47" s="491">
        <f t="shared" si="9"/>
        <v>955304.79523619032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4953578.1193177328</v>
      </c>
      <c r="E48" s="522">
        <f>IF(+I14&lt;F47,I14,D48)</f>
        <v>408548.97619047621</v>
      </c>
      <c r="F48" s="523">
        <f t="shared" si="7"/>
        <v>4545029.143127257</v>
      </c>
      <c r="G48" s="524">
        <f t="shared" si="8"/>
        <v>911996.7468874898</v>
      </c>
      <c r="H48" s="491">
        <f t="shared" si="9"/>
        <v>911996.7468874898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4545029.143127257</v>
      </c>
      <c r="E49" s="522">
        <f>IF(+I14&lt;F48,I14,D49)</f>
        <v>408548.97619047621</v>
      </c>
      <c r="F49" s="523">
        <f t="shared" si="7"/>
        <v>4136480.1669367808</v>
      </c>
      <c r="G49" s="524">
        <f t="shared" ref="G49:G72" si="10">+I$12*((D49+F49)/2)+E49</f>
        <v>868688.69853878941</v>
      </c>
      <c r="H49" s="491">
        <f t="shared" ref="H49:H72" si="11">+I$13*((D49+F49)/2)+E49</f>
        <v>868688.69853878941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4136480.1669367808</v>
      </c>
      <c r="E50" s="522">
        <f>IF(+I14&lt;F49,I14,D50)</f>
        <v>408548.97619047621</v>
      </c>
      <c r="F50" s="523">
        <f t="shared" si="7"/>
        <v>3727931.1907463046</v>
      </c>
      <c r="G50" s="524">
        <f t="shared" si="10"/>
        <v>825380.6501900889</v>
      </c>
      <c r="H50" s="491">
        <f t="shared" si="11"/>
        <v>825380.6501900889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3727931.1907463046</v>
      </c>
      <c r="E51" s="522">
        <f>IF(+I14&lt;F50,I14,D51)</f>
        <v>408548.97619047621</v>
      </c>
      <c r="F51" s="523">
        <f t="shared" si="7"/>
        <v>3319382.2145558284</v>
      </c>
      <c r="G51" s="524">
        <f t="shared" si="10"/>
        <v>782072.6018413885</v>
      </c>
      <c r="H51" s="491">
        <f t="shared" si="11"/>
        <v>782072.6018413885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3319382.2145558284</v>
      </c>
      <c r="E52" s="522">
        <f>IF(+I14&lt;F51,I14,D52)</f>
        <v>408548.97619047621</v>
      </c>
      <c r="F52" s="523">
        <f t="shared" si="7"/>
        <v>2910833.2383653522</v>
      </c>
      <c r="G52" s="524">
        <f t="shared" si="10"/>
        <v>738764.55349268788</v>
      </c>
      <c r="H52" s="491">
        <f t="shared" si="11"/>
        <v>738764.55349268788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2910833.2383653522</v>
      </c>
      <c r="E53" s="522">
        <f>IF(+I14&lt;F52,I14,D53)</f>
        <v>408548.97619047621</v>
      </c>
      <c r="F53" s="523">
        <f t="shared" si="7"/>
        <v>2502284.2621748759</v>
      </c>
      <c r="G53" s="524">
        <f t="shared" si="10"/>
        <v>695456.50514398748</v>
      </c>
      <c r="H53" s="491">
        <f t="shared" si="11"/>
        <v>695456.50514398748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2502284.2621748759</v>
      </c>
      <c r="E54" s="522">
        <f>IF(+I14&lt;F53,I14,D54)</f>
        <v>408548.97619047621</v>
      </c>
      <c r="F54" s="523">
        <f t="shared" si="7"/>
        <v>2093735.2859843997</v>
      </c>
      <c r="G54" s="524">
        <f t="shared" si="10"/>
        <v>652148.45679528697</v>
      </c>
      <c r="H54" s="491">
        <f t="shared" si="11"/>
        <v>652148.45679528697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2093735.2859843997</v>
      </c>
      <c r="E55" s="522">
        <f>IF(+I14&lt;F54,I14,D55)</f>
        <v>408548.97619047621</v>
      </c>
      <c r="F55" s="523">
        <f t="shared" si="7"/>
        <v>1685186.3097939235</v>
      </c>
      <c r="G55" s="524">
        <f t="shared" si="10"/>
        <v>608840.40844658646</v>
      </c>
      <c r="H55" s="491">
        <f t="shared" si="11"/>
        <v>608840.40844658646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1685186.3097939235</v>
      </c>
      <c r="E56" s="522">
        <f>IF(+I14&lt;F55,I14,D56)</f>
        <v>408548.97619047621</v>
      </c>
      <c r="F56" s="523">
        <f t="shared" si="7"/>
        <v>1276637.3336034473</v>
      </c>
      <c r="G56" s="524">
        <f t="shared" si="10"/>
        <v>565532.36009788606</v>
      </c>
      <c r="H56" s="491">
        <f t="shared" si="11"/>
        <v>565532.36009788606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1276637.3336034473</v>
      </c>
      <c r="E57" s="522">
        <f>IF(+I14&lt;F56,I14,D57)</f>
        <v>408548.97619047621</v>
      </c>
      <c r="F57" s="523">
        <f t="shared" si="7"/>
        <v>868088.35741297109</v>
      </c>
      <c r="G57" s="524">
        <f t="shared" si="10"/>
        <v>522224.31174918555</v>
      </c>
      <c r="H57" s="491">
        <f t="shared" si="11"/>
        <v>522224.31174918555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868088.35741297109</v>
      </c>
      <c r="E58" s="522">
        <f>IF(+I14&lt;F57,I14,D58)</f>
        <v>408548.97619047621</v>
      </c>
      <c r="F58" s="523">
        <f t="shared" si="7"/>
        <v>459539.38122249488</v>
      </c>
      <c r="G58" s="524">
        <f t="shared" si="10"/>
        <v>478916.2634004851</v>
      </c>
      <c r="H58" s="491">
        <f t="shared" si="11"/>
        <v>478916.2634004851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459539.38122249488</v>
      </c>
      <c r="E59" s="522">
        <f>IF(+I14&lt;F58,I14,D59)</f>
        <v>408548.97619047621</v>
      </c>
      <c r="F59" s="523">
        <f t="shared" si="7"/>
        <v>50990.405032018665</v>
      </c>
      <c r="G59" s="524">
        <f t="shared" si="10"/>
        <v>435608.21505178465</v>
      </c>
      <c r="H59" s="491">
        <f t="shared" si="11"/>
        <v>435608.21505178465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50990.405032018665</v>
      </c>
      <c r="E60" s="522">
        <f>IF(+I14&lt;F59,I14,D60)</f>
        <v>50990.405032018665</v>
      </c>
      <c r="F60" s="523">
        <f t="shared" si="7"/>
        <v>0</v>
      </c>
      <c r="G60" s="524">
        <f t="shared" si="10"/>
        <v>53693.012375497747</v>
      </c>
      <c r="H60" s="491">
        <f t="shared" si="11"/>
        <v>53693.012375497747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17159057</v>
      </c>
      <c r="F73" s="375"/>
      <c r="G73" s="375">
        <f>SUM(G17:G72)</f>
        <v>56442615.325005762</v>
      </c>
      <c r="H73" s="375">
        <f>SUM(H17:H72)</f>
        <v>56442615.325005762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1892111.4651232755</v>
      </c>
      <c r="N87" s="546">
        <f>IF(J92&lt;D11,0,VLOOKUP(J92,C17:O72,11))</f>
        <v>1892111.4651232755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2148891.1072448152</v>
      </c>
      <c r="N88" s="550">
        <f>IF(J92&lt;D11,0,VLOOKUP(J92,C99:P154,7))</f>
        <v>2148891.1072448152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256779.64212153968</v>
      </c>
      <c r="N89" s="555">
        <f>+N88-N87</f>
        <v>256779.64212153968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399047.83720930235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12">+I99-H99</f>
        <v>0</v>
      </c>
      <c r="K99" s="514"/>
      <c r="L99" s="512">
        <f>+H99</f>
        <v>1229377.3244778609</v>
      </c>
      <c r="M99" s="513">
        <f t="shared" ref="M99:M130" si="13">IF(L99&lt;&gt;0,+H99-L99,0)</f>
        <v>0</v>
      </c>
      <c r="N99" s="512">
        <f>+I99</f>
        <v>1229377.3244778609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12"/>
        <v>0</v>
      </c>
      <c r="K100" s="514"/>
      <c r="L100" s="655">
        <f>+H100</f>
        <v>2177560.8695091857</v>
      </c>
      <c r="M100" s="514">
        <f t="shared" si="13"/>
        <v>0</v>
      </c>
      <c r="N100" s="655">
        <f>+I100</f>
        <v>2177560.8695091857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2019</v>
      </c>
      <c r="D101" s="374">
        <f>IF(F100+SUM(E$99:E100)=D$92,F100,D$92-SUM(E$99:E100))</f>
        <v>16547004.630952382</v>
      </c>
      <c r="E101" s="522">
        <f>IF(+J96&lt;F100,J96,D101)</f>
        <v>399047.83720930235</v>
      </c>
      <c r="F101" s="523">
        <f t="shared" ref="F101:F130" si="17">+D101-E101</f>
        <v>16147956.79374308</v>
      </c>
      <c r="G101" s="523">
        <f t="shared" ref="G101:G130" si="18">+(F101+D101)/2</f>
        <v>16347480.712347731</v>
      </c>
      <c r="H101" s="526">
        <f t="shared" ref="H101:H154" si="19">+J$94*G101+E101</f>
        <v>2148891.1072448152</v>
      </c>
      <c r="I101" s="577">
        <f t="shared" ref="I101:I154" si="20">+J$95*G101+E101</f>
        <v>2148891.1072448152</v>
      </c>
      <c r="J101" s="514">
        <f t="shared" si="12"/>
        <v>0</v>
      </c>
      <c r="K101" s="514"/>
      <c r="L101" s="525"/>
      <c r="M101" s="514">
        <f t="shared" si="13"/>
        <v>0</v>
      </c>
      <c r="N101" s="525"/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16147956.79374308</v>
      </c>
      <c r="E102" s="522">
        <f>IF(+J96&lt;F101,J96,D102)</f>
        <v>399047.83720930235</v>
      </c>
      <c r="F102" s="523">
        <f t="shared" si="17"/>
        <v>15748908.956533777</v>
      </c>
      <c r="G102" s="523">
        <f t="shared" si="18"/>
        <v>15948432.875138428</v>
      </c>
      <c r="H102" s="526">
        <f t="shared" si="19"/>
        <v>2106176.8086535037</v>
      </c>
      <c r="I102" s="577">
        <f t="shared" si="20"/>
        <v>2106176.8086535037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15748908.956533777</v>
      </c>
      <c r="E103" s="522">
        <f>IF(+J96&lt;F102,J96,D103)</f>
        <v>399047.83720930235</v>
      </c>
      <c r="F103" s="523">
        <f t="shared" si="17"/>
        <v>15349861.119324474</v>
      </c>
      <c r="G103" s="523">
        <f t="shared" si="18"/>
        <v>15549385.037929125</v>
      </c>
      <c r="H103" s="526">
        <f t="shared" si="19"/>
        <v>2063462.5100621921</v>
      </c>
      <c r="I103" s="577">
        <f t="shared" si="20"/>
        <v>2063462.5100621921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15349861.119324474</v>
      </c>
      <c r="E104" s="522">
        <f>IF(+J96&lt;F103,J96,D104)</f>
        <v>399047.83720930235</v>
      </c>
      <c r="F104" s="523">
        <f t="shared" si="17"/>
        <v>14950813.282115171</v>
      </c>
      <c r="G104" s="523">
        <f t="shared" si="18"/>
        <v>15150337.200719822</v>
      </c>
      <c r="H104" s="526">
        <f t="shared" si="19"/>
        <v>2020748.211470881</v>
      </c>
      <c r="I104" s="577">
        <f t="shared" si="20"/>
        <v>2020748.211470881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14950813.282115171</v>
      </c>
      <c r="E105" s="522">
        <f>IF(+J96&lt;F104,J96,D105)</f>
        <v>399047.83720930235</v>
      </c>
      <c r="F105" s="523">
        <f t="shared" si="17"/>
        <v>14551765.444905868</v>
      </c>
      <c r="G105" s="523">
        <f t="shared" si="18"/>
        <v>14751289.363510519</v>
      </c>
      <c r="H105" s="526">
        <f t="shared" si="19"/>
        <v>1978033.9128795695</v>
      </c>
      <c r="I105" s="577">
        <f t="shared" si="20"/>
        <v>1978033.9128795695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14551765.444905868</v>
      </c>
      <c r="E106" s="522">
        <f>IF(+J96&lt;F105,J96,D106)</f>
        <v>399047.83720930235</v>
      </c>
      <c r="F106" s="523">
        <f t="shared" si="17"/>
        <v>14152717.607696565</v>
      </c>
      <c r="G106" s="523">
        <f t="shared" si="18"/>
        <v>14352241.526301216</v>
      </c>
      <c r="H106" s="526">
        <f t="shared" si="19"/>
        <v>1935319.6142882579</v>
      </c>
      <c r="I106" s="577">
        <f t="shared" si="20"/>
        <v>1935319.6142882579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14152717.607696565</v>
      </c>
      <c r="E107" s="522">
        <f>IF(+J96&lt;F106,J96,D107)</f>
        <v>399047.83720930235</v>
      </c>
      <c r="F107" s="523">
        <f t="shared" si="17"/>
        <v>13753669.770487262</v>
      </c>
      <c r="G107" s="523">
        <f t="shared" si="18"/>
        <v>13953193.689091913</v>
      </c>
      <c r="H107" s="526">
        <f t="shared" si="19"/>
        <v>1892605.3156969463</v>
      </c>
      <c r="I107" s="577">
        <f t="shared" si="20"/>
        <v>1892605.3156969463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13753669.770487262</v>
      </c>
      <c r="E108" s="522">
        <f>IF(+J96&lt;F107,J96,D108)</f>
        <v>399047.83720930235</v>
      </c>
      <c r="F108" s="523">
        <f t="shared" si="17"/>
        <v>13354621.933277959</v>
      </c>
      <c r="G108" s="523">
        <f t="shared" si="18"/>
        <v>13554145.85188261</v>
      </c>
      <c r="H108" s="526">
        <f t="shared" si="19"/>
        <v>1849891.0171056353</v>
      </c>
      <c r="I108" s="577">
        <f t="shared" si="20"/>
        <v>1849891.0171056353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13354621.933277959</v>
      </c>
      <c r="E109" s="522">
        <f>IF(+J96&lt;F108,J96,D109)</f>
        <v>399047.83720930235</v>
      </c>
      <c r="F109" s="523">
        <f t="shared" si="17"/>
        <v>12955574.096068656</v>
      </c>
      <c r="G109" s="523">
        <f t="shared" si="18"/>
        <v>13155098.014673308</v>
      </c>
      <c r="H109" s="526">
        <f t="shared" si="19"/>
        <v>1807176.7185143237</v>
      </c>
      <c r="I109" s="577">
        <f t="shared" si="20"/>
        <v>1807176.7185143237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12955574.096068656</v>
      </c>
      <c r="E110" s="522">
        <f>IF(+J96&lt;F109,J96,D110)</f>
        <v>399047.83720930235</v>
      </c>
      <c r="F110" s="523">
        <f t="shared" si="17"/>
        <v>12556526.258859353</v>
      </c>
      <c r="G110" s="523">
        <f t="shared" si="18"/>
        <v>12756050.177464005</v>
      </c>
      <c r="H110" s="526">
        <f t="shared" si="19"/>
        <v>1764462.4199230121</v>
      </c>
      <c r="I110" s="577">
        <f t="shared" si="20"/>
        <v>1764462.4199230121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12556526.258859353</v>
      </c>
      <c r="E111" s="522">
        <f>IF(+J96&lt;F110,J96,D111)</f>
        <v>399047.83720930235</v>
      </c>
      <c r="F111" s="523">
        <f t="shared" si="17"/>
        <v>12157478.42165005</v>
      </c>
      <c r="G111" s="523">
        <f t="shared" si="18"/>
        <v>12357002.340254702</v>
      </c>
      <c r="H111" s="526">
        <f t="shared" si="19"/>
        <v>1721748.1213317006</v>
      </c>
      <c r="I111" s="577">
        <f t="shared" si="20"/>
        <v>1721748.1213317006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12157478.42165005</v>
      </c>
      <c r="E112" s="522">
        <f>IF(+J96&lt;F111,J96,D112)</f>
        <v>399047.83720930235</v>
      </c>
      <c r="F112" s="523">
        <f t="shared" si="17"/>
        <v>11758430.584440747</v>
      </c>
      <c r="G112" s="523">
        <f t="shared" si="18"/>
        <v>11957954.503045399</v>
      </c>
      <c r="H112" s="526">
        <f t="shared" si="19"/>
        <v>1679033.8227403895</v>
      </c>
      <c r="I112" s="577">
        <f t="shared" si="20"/>
        <v>1679033.8227403895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11758430.584440747</v>
      </c>
      <c r="E113" s="522">
        <f>IF(+J96&lt;F112,J96,D113)</f>
        <v>399047.83720930235</v>
      </c>
      <c r="F113" s="523">
        <f t="shared" si="17"/>
        <v>11359382.747231444</v>
      </c>
      <c r="G113" s="523">
        <f t="shared" si="18"/>
        <v>11558906.665836096</v>
      </c>
      <c r="H113" s="526">
        <f t="shared" si="19"/>
        <v>1636319.5241490779</v>
      </c>
      <c r="I113" s="577">
        <f t="shared" si="20"/>
        <v>1636319.5241490779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11359382.747231444</v>
      </c>
      <c r="E114" s="522">
        <f>IF(+J96&lt;F113,J96,D114)</f>
        <v>399047.83720930235</v>
      </c>
      <c r="F114" s="523">
        <f t="shared" si="17"/>
        <v>10960334.910022141</v>
      </c>
      <c r="G114" s="523">
        <f t="shared" si="18"/>
        <v>11159858.828626793</v>
      </c>
      <c r="H114" s="526">
        <f t="shared" si="19"/>
        <v>1593605.2255577664</v>
      </c>
      <c r="I114" s="577">
        <f t="shared" si="20"/>
        <v>1593605.2255577664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10960334.910022141</v>
      </c>
      <c r="E115" s="522">
        <f>IF(+J96&lt;F114,J96,D115)</f>
        <v>399047.83720930235</v>
      </c>
      <c r="F115" s="523">
        <f t="shared" si="17"/>
        <v>10561287.072812838</v>
      </c>
      <c r="G115" s="523">
        <f t="shared" si="18"/>
        <v>10760810.99141749</v>
      </c>
      <c r="H115" s="526">
        <f t="shared" si="19"/>
        <v>1550890.9269664548</v>
      </c>
      <c r="I115" s="577">
        <f t="shared" si="20"/>
        <v>1550890.9269664548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10561287.072812838</v>
      </c>
      <c r="E116" s="522">
        <f>IF(+J96&lt;F115,J96,D116)</f>
        <v>399047.83720930235</v>
      </c>
      <c r="F116" s="523">
        <f t="shared" si="17"/>
        <v>10162239.235603536</v>
      </c>
      <c r="G116" s="523">
        <f t="shared" si="18"/>
        <v>10361763.154208187</v>
      </c>
      <c r="H116" s="526">
        <f t="shared" si="19"/>
        <v>1508176.6283751437</v>
      </c>
      <c r="I116" s="577">
        <f t="shared" si="20"/>
        <v>1508176.6283751437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10162239.235603536</v>
      </c>
      <c r="E117" s="522">
        <f>IF(+J96&lt;F116,J96,D117)</f>
        <v>399047.83720930235</v>
      </c>
      <c r="F117" s="523">
        <f t="shared" si="17"/>
        <v>9763191.3983942326</v>
      </c>
      <c r="G117" s="523">
        <f t="shared" si="18"/>
        <v>9962715.3169988841</v>
      </c>
      <c r="H117" s="526">
        <f t="shared" si="19"/>
        <v>1465462.3297838322</v>
      </c>
      <c r="I117" s="577">
        <f t="shared" si="20"/>
        <v>1465462.3297838322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9763191.3983942326</v>
      </c>
      <c r="E118" s="522">
        <f>IF(+J96&lt;F117,J96,D118)</f>
        <v>399047.83720930235</v>
      </c>
      <c r="F118" s="523">
        <f t="shared" si="17"/>
        <v>9364143.5611849297</v>
      </c>
      <c r="G118" s="523">
        <f t="shared" si="18"/>
        <v>9563667.4797895811</v>
      </c>
      <c r="H118" s="526">
        <f t="shared" si="19"/>
        <v>1422748.0311925206</v>
      </c>
      <c r="I118" s="577">
        <f t="shared" si="20"/>
        <v>1422748.0311925206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9364143.5611849297</v>
      </c>
      <c r="E119" s="522">
        <f>IF(+J96&lt;F118,J96,D119)</f>
        <v>399047.83720930235</v>
      </c>
      <c r="F119" s="523">
        <f t="shared" si="17"/>
        <v>8965095.7239756268</v>
      </c>
      <c r="G119" s="523">
        <f t="shared" si="18"/>
        <v>9164619.6425802782</v>
      </c>
      <c r="H119" s="526">
        <f t="shared" si="19"/>
        <v>1380033.7326012091</v>
      </c>
      <c r="I119" s="577">
        <f t="shared" si="20"/>
        <v>1380033.7326012091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8965095.7239756268</v>
      </c>
      <c r="E120" s="522">
        <f>IF(+J96&lt;F119,J96,D120)</f>
        <v>399047.83720930235</v>
      </c>
      <c r="F120" s="523">
        <f t="shared" si="17"/>
        <v>8566047.8867663238</v>
      </c>
      <c r="G120" s="523">
        <f t="shared" si="18"/>
        <v>8765571.8053709753</v>
      </c>
      <c r="H120" s="526">
        <f t="shared" si="19"/>
        <v>1337319.4340098978</v>
      </c>
      <c r="I120" s="577">
        <f t="shared" si="20"/>
        <v>1337319.4340098978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8566047.8867663238</v>
      </c>
      <c r="E121" s="522">
        <f>IF(+J96&lt;F120,J96,D121)</f>
        <v>399047.83720930235</v>
      </c>
      <c r="F121" s="523">
        <f t="shared" si="17"/>
        <v>8167000.0495570218</v>
      </c>
      <c r="G121" s="523">
        <f t="shared" si="18"/>
        <v>8366523.9681616724</v>
      </c>
      <c r="H121" s="526">
        <f t="shared" si="19"/>
        <v>1294605.1354185864</v>
      </c>
      <c r="I121" s="577">
        <f t="shared" si="20"/>
        <v>1294605.1354185864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8167000.0495570218</v>
      </c>
      <c r="E122" s="522">
        <f>IF(+J96&lt;F121,J96,D122)</f>
        <v>399047.83720930235</v>
      </c>
      <c r="F122" s="523">
        <f t="shared" si="17"/>
        <v>7767952.2123477198</v>
      </c>
      <c r="G122" s="523">
        <f t="shared" si="18"/>
        <v>7967476.1309523713</v>
      </c>
      <c r="H122" s="526">
        <f t="shared" si="19"/>
        <v>1251890.8368272751</v>
      </c>
      <c r="I122" s="577">
        <f t="shared" si="20"/>
        <v>1251890.8368272751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7767952.2123477198</v>
      </c>
      <c r="E123" s="522">
        <f>IF(+J96&lt;F122,J96,D123)</f>
        <v>399047.83720930235</v>
      </c>
      <c r="F123" s="523">
        <f t="shared" si="17"/>
        <v>7368904.3751384178</v>
      </c>
      <c r="G123" s="523">
        <f t="shared" si="18"/>
        <v>7568428.2937430684</v>
      </c>
      <c r="H123" s="526">
        <f t="shared" si="19"/>
        <v>1209176.5382359638</v>
      </c>
      <c r="I123" s="577">
        <f t="shared" si="20"/>
        <v>1209176.5382359638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7368904.3751384178</v>
      </c>
      <c r="E124" s="522">
        <f>IF(+J96&lt;F123,J96,D124)</f>
        <v>399047.83720930235</v>
      </c>
      <c r="F124" s="523">
        <f t="shared" si="17"/>
        <v>6969856.5379291158</v>
      </c>
      <c r="G124" s="523">
        <f t="shared" si="18"/>
        <v>7169380.4565337673</v>
      </c>
      <c r="H124" s="526">
        <f t="shared" si="19"/>
        <v>1166462.2396446525</v>
      </c>
      <c r="I124" s="577">
        <f t="shared" si="20"/>
        <v>1166462.2396446525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6969856.5379291158</v>
      </c>
      <c r="E125" s="522">
        <f>IF(+J96&lt;F124,J96,D125)</f>
        <v>399047.83720930235</v>
      </c>
      <c r="F125" s="523">
        <f t="shared" si="17"/>
        <v>6570808.7007198138</v>
      </c>
      <c r="G125" s="523">
        <f t="shared" si="18"/>
        <v>6770332.6193244644</v>
      </c>
      <c r="H125" s="526">
        <f t="shared" si="19"/>
        <v>1123747.9410533411</v>
      </c>
      <c r="I125" s="577">
        <f t="shared" si="20"/>
        <v>1123747.9410533411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6570808.7007198138</v>
      </c>
      <c r="E126" s="522">
        <f>IF(+J96&lt;F125,J96,D126)</f>
        <v>399047.83720930235</v>
      </c>
      <c r="F126" s="523">
        <f t="shared" si="17"/>
        <v>6171760.8635105118</v>
      </c>
      <c r="G126" s="523">
        <f t="shared" si="18"/>
        <v>6371284.7821151633</v>
      </c>
      <c r="H126" s="526">
        <f t="shared" si="19"/>
        <v>1081033.6424620296</v>
      </c>
      <c r="I126" s="577">
        <f t="shared" si="20"/>
        <v>1081033.6424620296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6171760.8635105118</v>
      </c>
      <c r="E127" s="522">
        <f>IF(+J96&lt;F126,J96,D127)</f>
        <v>399047.83720930235</v>
      </c>
      <c r="F127" s="523">
        <f t="shared" si="17"/>
        <v>5772713.0263012098</v>
      </c>
      <c r="G127" s="523">
        <f t="shared" si="18"/>
        <v>5972236.9449058603</v>
      </c>
      <c r="H127" s="526">
        <f t="shared" si="19"/>
        <v>1038319.3438707183</v>
      </c>
      <c r="I127" s="577">
        <f t="shared" si="20"/>
        <v>1038319.3438707183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5772713.0263012098</v>
      </c>
      <c r="E128" s="522">
        <f>IF(+J96&lt;F127,J96,D128)</f>
        <v>399047.83720930235</v>
      </c>
      <c r="F128" s="523">
        <f t="shared" si="17"/>
        <v>5373665.1890919078</v>
      </c>
      <c r="G128" s="523">
        <f t="shared" si="18"/>
        <v>5573189.1076965593</v>
      </c>
      <c r="H128" s="526">
        <f t="shared" si="19"/>
        <v>995605.04527940706</v>
      </c>
      <c r="I128" s="577">
        <f t="shared" si="20"/>
        <v>995605.04527940706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5373665.1890919078</v>
      </c>
      <c r="E129" s="522">
        <f>IF(+J96&lt;F128,J96,D129)</f>
        <v>399047.83720930235</v>
      </c>
      <c r="F129" s="523">
        <f t="shared" si="17"/>
        <v>4974617.3518826058</v>
      </c>
      <c r="G129" s="523">
        <f t="shared" si="18"/>
        <v>5174141.2704872563</v>
      </c>
      <c r="H129" s="526">
        <f t="shared" si="19"/>
        <v>952890.74668809562</v>
      </c>
      <c r="I129" s="577">
        <f t="shared" si="20"/>
        <v>952890.74668809562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4974617.3518826058</v>
      </c>
      <c r="E130" s="522">
        <f>IF(+J96&lt;F129,J96,D130)</f>
        <v>399047.83720930235</v>
      </c>
      <c r="F130" s="523">
        <f t="shared" si="17"/>
        <v>4575569.5146733038</v>
      </c>
      <c r="G130" s="523">
        <f t="shared" si="18"/>
        <v>4775093.4332779553</v>
      </c>
      <c r="H130" s="526">
        <f t="shared" si="19"/>
        <v>910176.44809678441</v>
      </c>
      <c r="I130" s="577">
        <f t="shared" si="20"/>
        <v>910176.44809678441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4575569.5146733038</v>
      </c>
      <c r="E131" s="522">
        <f>IF(+J96&lt;F130,J96,D131)</f>
        <v>399047.83720930235</v>
      </c>
      <c r="F131" s="523">
        <f t="shared" ref="F131:F154" si="21">+D131-E131</f>
        <v>4176521.6774640013</v>
      </c>
      <c r="G131" s="523">
        <f t="shared" ref="G131:G154" si="22">+(F131+D131)/2</f>
        <v>4376045.5960686523</v>
      </c>
      <c r="H131" s="526">
        <f t="shared" si="19"/>
        <v>867462.14950547297</v>
      </c>
      <c r="I131" s="577">
        <f t="shared" si="20"/>
        <v>867462.14950547297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4176521.6774640013</v>
      </c>
      <c r="E132" s="522">
        <f>IF(+J96&lt;F131,J96,D132)</f>
        <v>399047.83720930235</v>
      </c>
      <c r="F132" s="523">
        <f t="shared" si="21"/>
        <v>3777473.8402546989</v>
      </c>
      <c r="G132" s="523">
        <f t="shared" si="22"/>
        <v>3976997.7588593503</v>
      </c>
      <c r="H132" s="526">
        <f t="shared" si="19"/>
        <v>824747.85091416165</v>
      </c>
      <c r="I132" s="577">
        <f t="shared" si="20"/>
        <v>824747.85091416165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3777473.8402546989</v>
      </c>
      <c r="E133" s="522">
        <f>IF(+J96&lt;F132,J96,D133)</f>
        <v>399047.83720930235</v>
      </c>
      <c r="F133" s="523">
        <f t="shared" si="21"/>
        <v>3378426.0030453964</v>
      </c>
      <c r="G133" s="523">
        <f t="shared" si="22"/>
        <v>3577949.9216500474</v>
      </c>
      <c r="H133" s="526">
        <f t="shared" si="19"/>
        <v>782033.5523228501</v>
      </c>
      <c r="I133" s="577">
        <f t="shared" si="20"/>
        <v>782033.5523228501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3378426.0030453964</v>
      </c>
      <c r="E134" s="522">
        <f>IF(+J96&lt;F133,J96,D134)</f>
        <v>399047.83720930235</v>
      </c>
      <c r="F134" s="523">
        <f t="shared" si="21"/>
        <v>2979378.1658360939</v>
      </c>
      <c r="G134" s="523">
        <f t="shared" si="22"/>
        <v>3178902.0844407454</v>
      </c>
      <c r="H134" s="526">
        <f t="shared" si="19"/>
        <v>739319.25373153877</v>
      </c>
      <c r="I134" s="577">
        <f t="shared" si="20"/>
        <v>739319.25373153877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2979378.1658360939</v>
      </c>
      <c r="E135" s="522">
        <f>IF(+J96&lt;F134,J96,D135)</f>
        <v>399047.83720930235</v>
      </c>
      <c r="F135" s="523">
        <f t="shared" si="21"/>
        <v>2580330.3286267915</v>
      </c>
      <c r="G135" s="523">
        <f t="shared" si="22"/>
        <v>2779854.2472314425</v>
      </c>
      <c r="H135" s="526">
        <f t="shared" si="19"/>
        <v>696604.95514022745</v>
      </c>
      <c r="I135" s="577">
        <f t="shared" si="20"/>
        <v>696604.95514022745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2580330.3286267915</v>
      </c>
      <c r="E136" s="522">
        <f>IF(+J96&lt;F135,J96,D136)</f>
        <v>399047.83720930235</v>
      </c>
      <c r="F136" s="523">
        <f t="shared" si="21"/>
        <v>2181282.491417489</v>
      </c>
      <c r="G136" s="523">
        <f t="shared" si="22"/>
        <v>2380806.4100221405</v>
      </c>
      <c r="H136" s="526">
        <f t="shared" si="19"/>
        <v>653890.65654891601</v>
      </c>
      <c r="I136" s="577">
        <f t="shared" si="20"/>
        <v>653890.65654891601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2181282.491417489</v>
      </c>
      <c r="E137" s="522">
        <f>IF(+J96&lt;F136,J96,D137)</f>
        <v>399047.83720930235</v>
      </c>
      <c r="F137" s="523">
        <f t="shared" si="21"/>
        <v>1782234.6542081865</v>
      </c>
      <c r="G137" s="523">
        <f t="shared" si="22"/>
        <v>1981758.5728128378</v>
      </c>
      <c r="H137" s="526">
        <f t="shared" si="19"/>
        <v>611176.35795760457</v>
      </c>
      <c r="I137" s="577">
        <f t="shared" si="20"/>
        <v>611176.35795760457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1782234.6542081865</v>
      </c>
      <c r="E138" s="522">
        <f>IF(+J96&lt;F137,J96,D138)</f>
        <v>399047.83720930235</v>
      </c>
      <c r="F138" s="523">
        <f t="shared" si="21"/>
        <v>1383186.8169988841</v>
      </c>
      <c r="G138" s="523">
        <f t="shared" si="22"/>
        <v>1582710.7356035353</v>
      </c>
      <c r="H138" s="526">
        <f t="shared" si="19"/>
        <v>568462.05936629325</v>
      </c>
      <c r="I138" s="577">
        <f t="shared" si="20"/>
        <v>568462.05936629325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1383186.8169988841</v>
      </c>
      <c r="E139" s="522">
        <f>IF(+J96&lt;F138,J96,D139)</f>
        <v>399047.83720930235</v>
      </c>
      <c r="F139" s="523">
        <f t="shared" si="21"/>
        <v>984138.97978958173</v>
      </c>
      <c r="G139" s="523">
        <f t="shared" si="22"/>
        <v>1183662.8983942328</v>
      </c>
      <c r="H139" s="526">
        <f t="shared" si="19"/>
        <v>525747.76077498181</v>
      </c>
      <c r="I139" s="577">
        <f t="shared" si="20"/>
        <v>525747.76077498181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984138.97978958173</v>
      </c>
      <c r="E140" s="522">
        <f>IF(+J96&lt;F139,J96,D140)</f>
        <v>399047.83720930235</v>
      </c>
      <c r="F140" s="523">
        <f t="shared" si="21"/>
        <v>585091.14258027938</v>
      </c>
      <c r="G140" s="523">
        <f t="shared" si="22"/>
        <v>784615.06118493062</v>
      </c>
      <c r="H140" s="526">
        <f t="shared" si="19"/>
        <v>483033.46218367049</v>
      </c>
      <c r="I140" s="577">
        <f t="shared" si="20"/>
        <v>483033.46218367049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585091.14258027938</v>
      </c>
      <c r="E141" s="522">
        <f>IF(+J96&lt;F140,J96,D141)</f>
        <v>399047.83720930235</v>
      </c>
      <c r="F141" s="523">
        <f t="shared" si="21"/>
        <v>186043.30537097703</v>
      </c>
      <c r="G141" s="523">
        <f t="shared" si="22"/>
        <v>385567.22397562821</v>
      </c>
      <c r="H141" s="526">
        <f t="shared" si="19"/>
        <v>440319.16359235911</v>
      </c>
      <c r="I141" s="577">
        <f t="shared" si="20"/>
        <v>440319.16359235911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186043.30537097703</v>
      </c>
      <c r="E142" s="522">
        <f>IF(+J96&lt;F141,J96,D142)</f>
        <v>186043.30537097703</v>
      </c>
      <c r="F142" s="523">
        <f t="shared" si="21"/>
        <v>0</v>
      </c>
      <c r="G142" s="523">
        <f t="shared" si="22"/>
        <v>93021.652685488516</v>
      </c>
      <c r="H142" s="526">
        <f t="shared" si="19"/>
        <v>196000.39391467755</v>
      </c>
      <c r="I142" s="577">
        <f t="shared" si="20"/>
        <v>196000.39391467755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17159057</v>
      </c>
      <c r="F155" s="375"/>
      <c r="G155" s="375"/>
      <c r="H155" s="375">
        <f>SUM(H99:H154)</f>
        <v>56681749.140063785</v>
      </c>
      <c r="I155" s="375">
        <f>SUM(I99:I154)</f>
        <v>56681749.140063785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view="pageBreakPreview" zoomScale="80" zoomScaleNormal="100" zoomScaleSheetLayoutView="80" workbookViewId="0">
      <selection activeCell="B11" sqref="B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291189.59706285701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291189.59706285701</v>
      </c>
      <c r="O6" s="269"/>
      <c r="P6" s="269"/>
    </row>
    <row r="7" spans="1:16" ht="13.5" thickBot="1">
      <c r="C7" s="467" t="s">
        <v>48</v>
      </c>
      <c r="D7" s="624" t="s">
        <v>385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2385216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56790.857142857145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>+G17</f>
        <v>113671</v>
      </c>
      <c r="L17" s="513">
        <f t="shared" ref="L17:L72" si="1">IF(K17&lt;&gt;0,+G17-K17,0)</f>
        <v>0</v>
      </c>
      <c r="M17" s="512">
        <f>+H17</f>
        <v>113671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247559.87267195253</v>
      </c>
      <c r="H18" s="639">
        <v>247559.87267195253</v>
      </c>
      <c r="I18" s="511">
        <f t="shared" si="0"/>
        <v>0</v>
      </c>
      <c r="J18" s="511"/>
      <c r="K18" s="518">
        <f>+G18</f>
        <v>247559.87267195253</v>
      </c>
      <c r="L18" s="519">
        <f t="shared" si="1"/>
        <v>0</v>
      </c>
      <c r="M18" s="518">
        <f>+H18</f>
        <v>247559.87267195253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42674.41860465116</v>
      </c>
      <c r="F19" s="631">
        <v>1747569.4838343731</v>
      </c>
      <c r="G19" s="630">
        <v>218779.11395722814</v>
      </c>
      <c r="H19" s="639">
        <v>218779.11395722814</v>
      </c>
      <c r="I19" s="511">
        <f t="shared" si="0"/>
        <v>0</v>
      </c>
      <c r="J19" s="511"/>
      <c r="K19" s="518">
        <f>+G19</f>
        <v>218779.11395722814</v>
      </c>
      <c r="L19" s="519">
        <f t="shared" ref="L19" si="4">IF(K19&lt;&gt;0,+G19-K19,0)</f>
        <v>0</v>
      </c>
      <c r="M19" s="518">
        <f>+H19</f>
        <v>218779.11395722814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346249.49333752698</v>
      </c>
      <c r="H20" s="639">
        <v>346249.49333752698</v>
      </c>
      <c r="I20" s="511">
        <f t="shared" si="0"/>
        <v>0</v>
      </c>
      <c r="J20" s="511"/>
      <c r="K20" s="518">
        <f>+G20</f>
        <v>346249.49333752698</v>
      </c>
      <c r="L20" s="519">
        <f t="shared" ref="L20" si="6">IF(K20&lt;&gt;0,+G20-K20,0)</f>
        <v>0</v>
      </c>
      <c r="M20" s="518">
        <f>+H20</f>
        <v>346249.49333752698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2239609.4838343733</v>
      </c>
      <c r="E21" s="522">
        <f>IF(+I14&lt;F20,I14,D21)</f>
        <v>56790.857142857145</v>
      </c>
      <c r="F21" s="523">
        <f t="shared" ref="F21:F72" si="7">+D21-E21</f>
        <v>2182818.626691516</v>
      </c>
      <c r="G21" s="524">
        <f t="shared" ref="G21:G48" si="8">+I$12*((D21+F21)/2)+E21</f>
        <v>291189.59706285701</v>
      </c>
      <c r="H21" s="491">
        <f t="shared" ref="H21:H48" si="9">+I$13*((D21+F21)/2)+E21</f>
        <v>291189.59706285701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2182818.626691516</v>
      </c>
      <c r="E22" s="522">
        <f>IF(+I14&lt;F21,I14,D22)</f>
        <v>56790.857142857145</v>
      </c>
      <c r="F22" s="523">
        <f t="shared" si="7"/>
        <v>2126027.7695486587</v>
      </c>
      <c r="G22" s="524">
        <f t="shared" si="8"/>
        <v>285169.50808884791</v>
      </c>
      <c r="H22" s="491">
        <f t="shared" si="9"/>
        <v>285169.50808884791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2126027.7695486587</v>
      </c>
      <c r="E23" s="522">
        <f>IF(+I14&lt;F22,I14,D23)</f>
        <v>56790.857142857145</v>
      </c>
      <c r="F23" s="523">
        <f t="shared" si="7"/>
        <v>2069236.9124058017</v>
      </c>
      <c r="G23" s="524">
        <f t="shared" si="8"/>
        <v>279149.41911483876</v>
      </c>
      <c r="H23" s="491">
        <f t="shared" si="9"/>
        <v>279149.41911483876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2069236.9124058017</v>
      </c>
      <c r="E24" s="522">
        <f>IF(+I14&lt;F23,I14,D24)</f>
        <v>56790.857142857145</v>
      </c>
      <c r="F24" s="523">
        <f t="shared" si="7"/>
        <v>2012446.0552629447</v>
      </c>
      <c r="G24" s="524">
        <f t="shared" si="8"/>
        <v>273129.33014082967</v>
      </c>
      <c r="H24" s="491">
        <f t="shared" si="9"/>
        <v>273129.33014082967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2012446.0552629447</v>
      </c>
      <c r="E25" s="522">
        <f>IF(+I14&lt;F24,I14,D25)</f>
        <v>56790.857142857145</v>
      </c>
      <c r="F25" s="523">
        <f t="shared" si="7"/>
        <v>1955655.1981200876</v>
      </c>
      <c r="G25" s="524">
        <f t="shared" si="8"/>
        <v>267109.24116682052</v>
      </c>
      <c r="H25" s="491">
        <f t="shared" si="9"/>
        <v>267109.24116682052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1955655.1981200876</v>
      </c>
      <c r="E26" s="522">
        <f>IF(+I14&lt;F25,I14,D26)</f>
        <v>56790.857142857145</v>
      </c>
      <c r="F26" s="523">
        <f t="shared" si="7"/>
        <v>1898864.3409772306</v>
      </c>
      <c r="G26" s="524">
        <f t="shared" si="8"/>
        <v>261089.15219281148</v>
      </c>
      <c r="H26" s="491">
        <f t="shared" si="9"/>
        <v>261089.15219281148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1898864.3409772306</v>
      </c>
      <c r="E27" s="522">
        <f>IF(+I14&lt;F26,I14,D27)</f>
        <v>56790.857142857145</v>
      </c>
      <c r="F27" s="523">
        <f t="shared" si="7"/>
        <v>1842073.4838343735</v>
      </c>
      <c r="G27" s="524">
        <f t="shared" si="8"/>
        <v>255069.06321880233</v>
      </c>
      <c r="H27" s="491">
        <f t="shared" si="9"/>
        <v>255069.06321880233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1842073.4838343735</v>
      </c>
      <c r="E28" s="522">
        <f>IF(+I14&lt;F27,I14,D28)</f>
        <v>56790.857142857145</v>
      </c>
      <c r="F28" s="523">
        <f t="shared" si="7"/>
        <v>1785282.6266915165</v>
      </c>
      <c r="G28" s="524">
        <f t="shared" si="8"/>
        <v>249048.97424479324</v>
      </c>
      <c r="H28" s="491">
        <f t="shared" si="9"/>
        <v>249048.97424479324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1785282.6266915165</v>
      </c>
      <c r="E29" s="522">
        <f>IF(+I14&lt;F28,I14,D29)</f>
        <v>56790.857142857145</v>
      </c>
      <c r="F29" s="523">
        <f t="shared" si="7"/>
        <v>1728491.7695486594</v>
      </c>
      <c r="G29" s="524">
        <f t="shared" si="8"/>
        <v>243028.88527078414</v>
      </c>
      <c r="H29" s="491">
        <f t="shared" si="9"/>
        <v>243028.88527078414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1728491.7695486594</v>
      </c>
      <c r="E30" s="522">
        <f>IF(+I14&lt;F29,I14,D30)</f>
        <v>56790.857142857145</v>
      </c>
      <c r="F30" s="523">
        <f t="shared" si="7"/>
        <v>1671700.9124058024</v>
      </c>
      <c r="G30" s="524">
        <f t="shared" si="8"/>
        <v>237008.79629677505</v>
      </c>
      <c r="H30" s="491">
        <f t="shared" si="9"/>
        <v>237008.79629677505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1671700.9124058024</v>
      </c>
      <c r="E31" s="522">
        <f>IF(+I14&lt;F30,I14,D31)</f>
        <v>56790.857142857145</v>
      </c>
      <c r="F31" s="523">
        <f t="shared" si="7"/>
        <v>1614910.0552629454</v>
      </c>
      <c r="G31" s="524">
        <f t="shared" si="8"/>
        <v>230988.7073227659</v>
      </c>
      <c r="H31" s="491">
        <f t="shared" si="9"/>
        <v>230988.7073227659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1614910.0552629454</v>
      </c>
      <c r="E32" s="522">
        <f>IF(+I14&lt;F31,I14,D32)</f>
        <v>56790.857142857145</v>
      </c>
      <c r="F32" s="523">
        <f t="shared" si="7"/>
        <v>1558119.1981200883</v>
      </c>
      <c r="G32" s="524">
        <f t="shared" si="8"/>
        <v>224968.61834875681</v>
      </c>
      <c r="H32" s="491">
        <f t="shared" si="9"/>
        <v>224968.61834875681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1558119.1981200883</v>
      </c>
      <c r="E33" s="522">
        <f>IF(+I14&lt;F32,I14,D33)</f>
        <v>56790.857142857145</v>
      </c>
      <c r="F33" s="523">
        <f t="shared" si="7"/>
        <v>1501328.3409772313</v>
      </c>
      <c r="G33" s="524">
        <f t="shared" si="8"/>
        <v>218948.52937474771</v>
      </c>
      <c r="H33" s="491">
        <f t="shared" si="9"/>
        <v>218948.52937474771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1501328.3409772313</v>
      </c>
      <c r="E34" s="522">
        <f>IF(+I14&lt;F33,I14,D34)</f>
        <v>56790.857142857145</v>
      </c>
      <c r="F34" s="523">
        <f t="shared" si="7"/>
        <v>1444537.4838343742</v>
      </c>
      <c r="G34" s="524">
        <f t="shared" si="8"/>
        <v>212928.44040073862</v>
      </c>
      <c r="H34" s="491">
        <f t="shared" si="9"/>
        <v>212928.44040073862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1444537.4838343742</v>
      </c>
      <c r="E35" s="522">
        <f>IF(+I14&lt;F34,I14,D35)</f>
        <v>56790.857142857145</v>
      </c>
      <c r="F35" s="523">
        <f t="shared" si="7"/>
        <v>1387746.6266915172</v>
      </c>
      <c r="G35" s="524">
        <f t="shared" si="8"/>
        <v>206908.35142672947</v>
      </c>
      <c r="H35" s="491">
        <f t="shared" si="9"/>
        <v>206908.35142672947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1387746.6266915172</v>
      </c>
      <c r="E36" s="522">
        <f>IF(+I14&lt;F35,I14,D36)</f>
        <v>56790.857142857145</v>
      </c>
      <c r="F36" s="523">
        <f t="shared" si="7"/>
        <v>1330955.7695486601</v>
      </c>
      <c r="G36" s="524">
        <f t="shared" si="8"/>
        <v>200888.26245272043</v>
      </c>
      <c r="H36" s="491">
        <f t="shared" si="9"/>
        <v>200888.26245272043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1330955.7695486601</v>
      </c>
      <c r="E37" s="522">
        <f>IF(+I14&lt;F36,I14,D37)</f>
        <v>56790.857142857145</v>
      </c>
      <c r="F37" s="523">
        <f t="shared" si="7"/>
        <v>1274164.9124058031</v>
      </c>
      <c r="G37" s="524">
        <f t="shared" si="8"/>
        <v>194868.17347871128</v>
      </c>
      <c r="H37" s="491">
        <f t="shared" si="9"/>
        <v>194868.17347871128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1274164.9124058031</v>
      </c>
      <c r="E38" s="522">
        <f>IF(+I14&lt;F37,I14,D38)</f>
        <v>56790.857142857145</v>
      </c>
      <c r="F38" s="523">
        <f t="shared" si="7"/>
        <v>1217374.0552629461</v>
      </c>
      <c r="G38" s="524">
        <f t="shared" si="8"/>
        <v>188848.08450470219</v>
      </c>
      <c r="H38" s="491">
        <f t="shared" si="9"/>
        <v>188848.08450470219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1217374.0552629461</v>
      </c>
      <c r="E39" s="522">
        <f>IF(+I14&lt;F38,I14,D39)</f>
        <v>56790.857142857145</v>
      </c>
      <c r="F39" s="523">
        <f t="shared" si="7"/>
        <v>1160583.198120089</v>
      </c>
      <c r="G39" s="524">
        <f t="shared" si="8"/>
        <v>182827.99553069306</v>
      </c>
      <c r="H39" s="491">
        <f t="shared" si="9"/>
        <v>182827.99553069306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1160583.198120089</v>
      </c>
      <c r="E40" s="522">
        <f>IF(+I14&lt;F39,I14,D40)</f>
        <v>56790.857142857145</v>
      </c>
      <c r="F40" s="523">
        <f t="shared" si="7"/>
        <v>1103792.340977232</v>
      </c>
      <c r="G40" s="524">
        <f t="shared" si="8"/>
        <v>176807.906556684</v>
      </c>
      <c r="H40" s="491">
        <f t="shared" si="9"/>
        <v>176807.906556684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1103792.340977232</v>
      </c>
      <c r="E41" s="522">
        <f>IF(+I14&lt;F40,I14,D41)</f>
        <v>56790.857142857145</v>
      </c>
      <c r="F41" s="523">
        <f t="shared" si="7"/>
        <v>1047001.4838343748</v>
      </c>
      <c r="G41" s="524">
        <f t="shared" si="8"/>
        <v>170787.81758267485</v>
      </c>
      <c r="H41" s="491">
        <f t="shared" si="9"/>
        <v>170787.81758267485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1047001.4838343748</v>
      </c>
      <c r="E42" s="522">
        <f>IF(+I14&lt;F41,I14,D42)</f>
        <v>56790.857142857145</v>
      </c>
      <c r="F42" s="523">
        <f t="shared" si="7"/>
        <v>990210.62669151765</v>
      </c>
      <c r="G42" s="524">
        <f t="shared" si="8"/>
        <v>164767.72860866576</v>
      </c>
      <c r="H42" s="491">
        <f t="shared" si="9"/>
        <v>164767.72860866576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990210.62669151765</v>
      </c>
      <c r="E43" s="522">
        <f>IF(+I14&lt;F42,I14,D43)</f>
        <v>56790.857142857145</v>
      </c>
      <c r="F43" s="523">
        <f t="shared" si="7"/>
        <v>933419.76954866049</v>
      </c>
      <c r="G43" s="524">
        <f t="shared" si="8"/>
        <v>158747.6396346566</v>
      </c>
      <c r="H43" s="491">
        <f t="shared" si="9"/>
        <v>158747.6396346566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933419.76954866049</v>
      </c>
      <c r="E44" s="522">
        <f>IF(+I14&lt;F43,I14,D44)</f>
        <v>56790.857142857145</v>
      </c>
      <c r="F44" s="523">
        <f t="shared" si="7"/>
        <v>876628.91240580333</v>
      </c>
      <c r="G44" s="524">
        <f t="shared" si="8"/>
        <v>152727.55066064751</v>
      </c>
      <c r="H44" s="491">
        <f t="shared" si="9"/>
        <v>152727.55066064751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876628.91240580333</v>
      </c>
      <c r="E45" s="522">
        <f>IF(+I14&lt;F44,I14,D45)</f>
        <v>56790.857142857145</v>
      </c>
      <c r="F45" s="523">
        <f t="shared" si="7"/>
        <v>819838.05526294617</v>
      </c>
      <c r="G45" s="524">
        <f t="shared" si="8"/>
        <v>146707.46168663836</v>
      </c>
      <c r="H45" s="491">
        <f t="shared" si="9"/>
        <v>146707.46168663836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819838.05526294617</v>
      </c>
      <c r="E46" s="522">
        <f>IF(+I14&lt;F45,I14,D46)</f>
        <v>56790.857142857145</v>
      </c>
      <c r="F46" s="523">
        <f t="shared" si="7"/>
        <v>763047.19812008901</v>
      </c>
      <c r="G46" s="524">
        <f t="shared" si="8"/>
        <v>140687.37271262927</v>
      </c>
      <c r="H46" s="491">
        <f t="shared" si="9"/>
        <v>140687.37271262927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763047.19812008901</v>
      </c>
      <c r="E47" s="522">
        <f>IF(+I14&lt;F46,I14,D47)</f>
        <v>56790.857142857145</v>
      </c>
      <c r="F47" s="523">
        <f t="shared" si="7"/>
        <v>706256.34097723186</v>
      </c>
      <c r="G47" s="524">
        <f t="shared" si="8"/>
        <v>134667.28373862014</v>
      </c>
      <c r="H47" s="491">
        <f t="shared" si="9"/>
        <v>134667.28373862014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706256.34097723186</v>
      </c>
      <c r="E48" s="522">
        <f>IF(+I14&lt;F47,I14,D48)</f>
        <v>56790.857142857145</v>
      </c>
      <c r="F48" s="523">
        <f t="shared" si="7"/>
        <v>649465.4838343747</v>
      </c>
      <c r="G48" s="524">
        <f t="shared" si="8"/>
        <v>128647.19476461103</v>
      </c>
      <c r="H48" s="491">
        <f t="shared" si="9"/>
        <v>128647.19476461103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649465.4838343747</v>
      </c>
      <c r="E49" s="522">
        <f>IF(+I14&lt;F48,I14,D49)</f>
        <v>56790.857142857145</v>
      </c>
      <c r="F49" s="523">
        <f t="shared" si="7"/>
        <v>592674.62669151754</v>
      </c>
      <c r="G49" s="524">
        <f t="shared" ref="G49:G72" si="10">+I$12*((D49+F49)/2)+E49</f>
        <v>122627.1057906019</v>
      </c>
      <c r="H49" s="491">
        <f t="shared" ref="H49:H72" si="11">+I$13*((D49+F49)/2)+E49</f>
        <v>122627.1057906019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592674.62669151754</v>
      </c>
      <c r="E50" s="522">
        <f>IF(+I14&lt;F49,I14,D50)</f>
        <v>56790.857142857145</v>
      </c>
      <c r="F50" s="523">
        <f t="shared" si="7"/>
        <v>535883.76954866038</v>
      </c>
      <c r="G50" s="524">
        <f t="shared" si="10"/>
        <v>116607.0168165928</v>
      </c>
      <c r="H50" s="491">
        <f t="shared" si="11"/>
        <v>116607.0168165928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535883.76954866038</v>
      </c>
      <c r="E51" s="522">
        <f>IF(+I14&lt;F50,I14,D51)</f>
        <v>56790.857142857145</v>
      </c>
      <c r="F51" s="523">
        <f t="shared" si="7"/>
        <v>479092.91240580322</v>
      </c>
      <c r="G51" s="524">
        <f t="shared" si="10"/>
        <v>110586.92784258368</v>
      </c>
      <c r="H51" s="491">
        <f t="shared" si="11"/>
        <v>110586.92784258368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479092.91240580322</v>
      </c>
      <c r="E52" s="522">
        <f>IF(+I14&lt;F51,I14,D52)</f>
        <v>56790.857142857145</v>
      </c>
      <c r="F52" s="523">
        <f t="shared" si="7"/>
        <v>422302.05526294606</v>
      </c>
      <c r="G52" s="524">
        <f t="shared" si="10"/>
        <v>104566.83886857456</v>
      </c>
      <c r="H52" s="491">
        <f t="shared" si="11"/>
        <v>104566.83886857456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422302.05526294606</v>
      </c>
      <c r="E53" s="522">
        <f>IF(+I14&lt;F52,I14,D53)</f>
        <v>56790.857142857145</v>
      </c>
      <c r="F53" s="523">
        <f t="shared" si="7"/>
        <v>365511.1981200889</v>
      </c>
      <c r="G53" s="524">
        <f t="shared" si="10"/>
        <v>98546.749894565437</v>
      </c>
      <c r="H53" s="491">
        <f t="shared" si="11"/>
        <v>98546.749894565437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365511.1981200889</v>
      </c>
      <c r="E54" s="522">
        <f>IF(+I14&lt;F53,I14,D54)</f>
        <v>56790.857142857145</v>
      </c>
      <c r="F54" s="523">
        <f t="shared" si="7"/>
        <v>308720.34097723174</v>
      </c>
      <c r="G54" s="524">
        <f t="shared" si="10"/>
        <v>92526.660920556315</v>
      </c>
      <c r="H54" s="491">
        <f t="shared" si="11"/>
        <v>92526.660920556315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308720.34097723174</v>
      </c>
      <c r="E55" s="522">
        <f>IF(+I14&lt;F54,I14,D55)</f>
        <v>56790.857142857145</v>
      </c>
      <c r="F55" s="523">
        <f t="shared" si="7"/>
        <v>251929.48383437458</v>
      </c>
      <c r="G55" s="524">
        <f t="shared" si="10"/>
        <v>86506.571946547192</v>
      </c>
      <c r="H55" s="491">
        <f t="shared" si="11"/>
        <v>86506.571946547192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251929.48383437458</v>
      </c>
      <c r="E56" s="522">
        <f>IF(+I14&lt;F55,I14,D56)</f>
        <v>56790.857142857145</v>
      </c>
      <c r="F56" s="523">
        <f t="shared" si="7"/>
        <v>195138.62669151742</v>
      </c>
      <c r="G56" s="524">
        <f t="shared" si="10"/>
        <v>80486.482972538084</v>
      </c>
      <c r="H56" s="491">
        <f t="shared" si="11"/>
        <v>80486.482972538084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195138.62669151742</v>
      </c>
      <c r="E57" s="522">
        <f>IF(+I14&lt;F56,I14,D57)</f>
        <v>56790.857142857145</v>
      </c>
      <c r="F57" s="523">
        <f t="shared" si="7"/>
        <v>138347.76954866026</v>
      </c>
      <c r="G57" s="524">
        <f t="shared" si="10"/>
        <v>74466.393998528962</v>
      </c>
      <c r="H57" s="491">
        <f t="shared" si="11"/>
        <v>74466.393998528962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138347.76954866026</v>
      </c>
      <c r="E58" s="522">
        <f>IF(+I14&lt;F57,I14,D58)</f>
        <v>56790.857142857145</v>
      </c>
      <c r="F58" s="523">
        <f t="shared" si="7"/>
        <v>81556.912405803116</v>
      </c>
      <c r="G58" s="524">
        <f t="shared" si="10"/>
        <v>68446.305024519839</v>
      </c>
      <c r="H58" s="491">
        <f t="shared" si="11"/>
        <v>68446.305024519839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81556.912405803116</v>
      </c>
      <c r="E59" s="522">
        <f>IF(+I14&lt;F58,I14,D59)</f>
        <v>56790.857142857145</v>
      </c>
      <c r="F59" s="523">
        <f t="shared" si="7"/>
        <v>24766.055262945971</v>
      </c>
      <c r="G59" s="524">
        <f t="shared" si="10"/>
        <v>62426.216050510731</v>
      </c>
      <c r="H59" s="491">
        <f t="shared" si="11"/>
        <v>62426.216050510731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24766.055262945971</v>
      </c>
      <c r="E60" s="522">
        <f>IF(+I14&lt;F59,I14,D60)</f>
        <v>24766.055262945971</v>
      </c>
      <c r="F60" s="523">
        <f t="shared" si="7"/>
        <v>0</v>
      </c>
      <c r="G60" s="524">
        <f t="shared" si="10"/>
        <v>26078.712473270483</v>
      </c>
      <c r="H60" s="491">
        <f t="shared" si="11"/>
        <v>26078.712473270483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2385216.0000000005</v>
      </c>
      <c r="F73" s="375"/>
      <c r="G73" s="375">
        <f>SUM(G17:G72)</f>
        <v>7847846.5481506512</v>
      </c>
      <c r="H73" s="375">
        <f>SUM(H17:H72)</f>
        <v>7847846.5481506512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218779.11395722814</v>
      </c>
      <c r="N87" s="546">
        <f>IF(J92&lt;D11,0,VLOOKUP(J92,C17:O72,11))</f>
        <v>218779.11395722814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301234.14696485514</v>
      </c>
      <c r="N88" s="550">
        <f>IF(J92&lt;D11,0,VLOOKUP(J92,C99:P154,7))</f>
        <v>301234.14696485514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82455.033007627004</v>
      </c>
      <c r="N89" s="555">
        <f>+N88-N87</f>
        <v>82455.033007627004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55470.139534883718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12">+I99-H99</f>
        <v>0</v>
      </c>
      <c r="K99" s="514"/>
      <c r="L99" s="512">
        <f>+H99</f>
        <v>148292.66067911699</v>
      </c>
      <c r="M99" s="513">
        <f t="shared" ref="M99:M130" si="13">IF(L99&lt;&gt;0,+H99-L99,0)</f>
        <v>0</v>
      </c>
      <c r="N99" s="512">
        <f>+I99</f>
        <v>148292.66067911699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12"/>
        <v>0</v>
      </c>
      <c r="K100" s="514"/>
      <c r="L100" s="655">
        <f>+H100</f>
        <v>305185.55137142731</v>
      </c>
      <c r="M100" s="514">
        <f t="shared" si="13"/>
        <v>0</v>
      </c>
      <c r="N100" s="655">
        <f>+I100</f>
        <v>305185.55137142731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2019</v>
      </c>
      <c r="D101" s="374">
        <f>IF(F100+SUM(E$99:E100)=D$92,F100,D$92-SUM(E$99:E100))</f>
        <v>2323724.9107142854</v>
      </c>
      <c r="E101" s="522">
        <f>IF(+J96&lt;F100,J96,D101)</f>
        <v>55470.139534883718</v>
      </c>
      <c r="F101" s="523">
        <f t="shared" ref="F101:F130" si="17">+D101-E101</f>
        <v>2268254.7711794018</v>
      </c>
      <c r="G101" s="523">
        <f t="shared" ref="G101:G130" si="18">+(F101+D101)/2</f>
        <v>2295989.8409468438</v>
      </c>
      <c r="H101" s="526">
        <f t="shared" ref="H101:H154" si="19">+J$94*G101+E101</f>
        <v>301234.14696485514</v>
      </c>
      <c r="I101" s="577">
        <f t="shared" ref="I101:I154" si="20">+J$95*G101+E101</f>
        <v>301234.14696485514</v>
      </c>
      <c r="J101" s="514">
        <f t="shared" si="12"/>
        <v>0</v>
      </c>
      <c r="K101" s="514"/>
      <c r="L101" s="525"/>
      <c r="M101" s="514">
        <f t="shared" si="13"/>
        <v>0</v>
      </c>
      <c r="N101" s="525"/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2268254.7711794018</v>
      </c>
      <c r="E102" s="522">
        <f>IF(+J96&lt;F101,J96,D102)</f>
        <v>55470.139534883718</v>
      </c>
      <c r="F102" s="523">
        <f t="shared" si="17"/>
        <v>2212784.6316445181</v>
      </c>
      <c r="G102" s="523">
        <f t="shared" si="18"/>
        <v>2240519.7014119597</v>
      </c>
      <c r="H102" s="526">
        <f t="shared" si="19"/>
        <v>295296.59291227668</v>
      </c>
      <c r="I102" s="577">
        <f t="shared" si="20"/>
        <v>295296.59291227668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2212784.6316445181</v>
      </c>
      <c r="E103" s="522">
        <f>IF(+J96&lt;F102,J96,D103)</f>
        <v>55470.139534883718</v>
      </c>
      <c r="F103" s="523">
        <f t="shared" si="17"/>
        <v>2157314.4921096344</v>
      </c>
      <c r="G103" s="523">
        <f t="shared" si="18"/>
        <v>2185049.5618770765</v>
      </c>
      <c r="H103" s="526">
        <f t="shared" si="19"/>
        <v>289359.0388596984</v>
      </c>
      <c r="I103" s="577">
        <f t="shared" si="20"/>
        <v>289359.0388596984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2157314.4921096344</v>
      </c>
      <c r="E104" s="522">
        <f>IF(+J96&lt;F103,J96,D104)</f>
        <v>55470.139534883718</v>
      </c>
      <c r="F104" s="523">
        <f t="shared" si="17"/>
        <v>2101844.3525747508</v>
      </c>
      <c r="G104" s="523">
        <f t="shared" si="18"/>
        <v>2129579.4223421924</v>
      </c>
      <c r="H104" s="526">
        <f t="shared" si="19"/>
        <v>283421.48480712</v>
      </c>
      <c r="I104" s="577">
        <f t="shared" si="20"/>
        <v>283421.48480712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2101844.3525747508</v>
      </c>
      <c r="E105" s="522">
        <f>IF(+J96&lt;F104,J96,D105)</f>
        <v>55470.139534883718</v>
      </c>
      <c r="F105" s="523">
        <f t="shared" si="17"/>
        <v>2046374.2130398671</v>
      </c>
      <c r="G105" s="523">
        <f t="shared" si="18"/>
        <v>2074109.2828073089</v>
      </c>
      <c r="H105" s="526">
        <f t="shared" si="19"/>
        <v>277483.93075454159</v>
      </c>
      <c r="I105" s="577">
        <f t="shared" si="20"/>
        <v>277483.93075454159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2046374.2130398671</v>
      </c>
      <c r="E106" s="522">
        <f>IF(+J96&lt;F105,J96,D106)</f>
        <v>55470.139534883718</v>
      </c>
      <c r="F106" s="523">
        <f t="shared" si="17"/>
        <v>1990904.0735049834</v>
      </c>
      <c r="G106" s="523">
        <f t="shared" si="18"/>
        <v>2018639.1432724253</v>
      </c>
      <c r="H106" s="526">
        <f t="shared" si="19"/>
        <v>271546.37670196325</v>
      </c>
      <c r="I106" s="577">
        <f t="shared" si="20"/>
        <v>271546.37670196325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1990904.0735049834</v>
      </c>
      <c r="E107" s="522">
        <f>IF(+J96&lt;F106,J96,D107)</f>
        <v>55470.139534883718</v>
      </c>
      <c r="F107" s="523">
        <f t="shared" si="17"/>
        <v>1935433.9339700998</v>
      </c>
      <c r="G107" s="523">
        <f t="shared" si="18"/>
        <v>1963169.0037375416</v>
      </c>
      <c r="H107" s="526">
        <f t="shared" si="19"/>
        <v>265608.82264938491</v>
      </c>
      <c r="I107" s="577">
        <f t="shared" si="20"/>
        <v>265608.82264938491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1935433.9339700998</v>
      </c>
      <c r="E108" s="522">
        <f>IF(+J96&lt;F107,J96,D108)</f>
        <v>55470.139534883718</v>
      </c>
      <c r="F108" s="523">
        <f t="shared" si="17"/>
        <v>1879963.7944352161</v>
      </c>
      <c r="G108" s="523">
        <f t="shared" si="18"/>
        <v>1907698.8642026579</v>
      </c>
      <c r="H108" s="526">
        <f t="shared" si="19"/>
        <v>259671.26859680653</v>
      </c>
      <c r="I108" s="577">
        <f t="shared" si="20"/>
        <v>259671.26859680653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1879963.7944352161</v>
      </c>
      <c r="E109" s="522">
        <f>IF(+J96&lt;F108,J96,D109)</f>
        <v>55470.139534883718</v>
      </c>
      <c r="F109" s="523">
        <f t="shared" si="17"/>
        <v>1824493.6549003324</v>
      </c>
      <c r="G109" s="523">
        <f t="shared" si="18"/>
        <v>1852228.7246677743</v>
      </c>
      <c r="H109" s="526">
        <f t="shared" si="19"/>
        <v>253733.71454422816</v>
      </c>
      <c r="I109" s="577">
        <f t="shared" si="20"/>
        <v>253733.71454422816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1824493.6549003324</v>
      </c>
      <c r="E110" s="522">
        <f>IF(+J96&lt;F109,J96,D110)</f>
        <v>55470.139534883718</v>
      </c>
      <c r="F110" s="523">
        <f t="shared" si="17"/>
        <v>1769023.5153654488</v>
      </c>
      <c r="G110" s="523">
        <f t="shared" si="18"/>
        <v>1796758.5851328906</v>
      </c>
      <c r="H110" s="526">
        <f t="shared" si="19"/>
        <v>247796.16049164979</v>
      </c>
      <c r="I110" s="577">
        <f t="shared" si="20"/>
        <v>247796.16049164979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1769023.5153654488</v>
      </c>
      <c r="E111" s="522">
        <f>IF(+J96&lt;F110,J96,D111)</f>
        <v>55470.139534883718</v>
      </c>
      <c r="F111" s="523">
        <f t="shared" si="17"/>
        <v>1713553.3758305651</v>
      </c>
      <c r="G111" s="523">
        <f t="shared" si="18"/>
        <v>1741288.4455980069</v>
      </c>
      <c r="H111" s="526">
        <f t="shared" si="19"/>
        <v>241858.60643907142</v>
      </c>
      <c r="I111" s="577">
        <f t="shared" si="20"/>
        <v>241858.60643907142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1713553.3758305651</v>
      </c>
      <c r="E112" s="522">
        <f>IF(+J96&lt;F111,J96,D112)</f>
        <v>55470.139534883718</v>
      </c>
      <c r="F112" s="523">
        <f t="shared" si="17"/>
        <v>1658083.2362956814</v>
      </c>
      <c r="G112" s="523">
        <f t="shared" si="18"/>
        <v>1685818.3060631233</v>
      </c>
      <c r="H112" s="526">
        <f t="shared" si="19"/>
        <v>235921.05238649304</v>
      </c>
      <c r="I112" s="577">
        <f t="shared" si="20"/>
        <v>235921.05238649304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1658083.2362956814</v>
      </c>
      <c r="E113" s="522">
        <f>IF(+J96&lt;F112,J96,D113)</f>
        <v>55470.139534883718</v>
      </c>
      <c r="F113" s="523">
        <f t="shared" si="17"/>
        <v>1602613.0967607978</v>
      </c>
      <c r="G113" s="523">
        <f t="shared" si="18"/>
        <v>1630348.1665282396</v>
      </c>
      <c r="H113" s="526">
        <f t="shared" si="19"/>
        <v>229983.49833391467</v>
      </c>
      <c r="I113" s="577">
        <f t="shared" si="20"/>
        <v>229983.49833391467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1602613.0967607978</v>
      </c>
      <c r="E114" s="522">
        <f>IF(+J96&lt;F113,J96,D114)</f>
        <v>55470.139534883718</v>
      </c>
      <c r="F114" s="523">
        <f t="shared" si="17"/>
        <v>1547142.9572259141</v>
      </c>
      <c r="G114" s="523">
        <f t="shared" si="18"/>
        <v>1574878.0269933559</v>
      </c>
      <c r="H114" s="526">
        <f t="shared" si="19"/>
        <v>224045.9442813363</v>
      </c>
      <c r="I114" s="577">
        <f t="shared" si="20"/>
        <v>224045.9442813363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1547142.9572259141</v>
      </c>
      <c r="E115" s="522">
        <f>IF(+J96&lt;F114,J96,D115)</f>
        <v>55470.139534883718</v>
      </c>
      <c r="F115" s="523">
        <f t="shared" si="17"/>
        <v>1491672.8176910304</v>
      </c>
      <c r="G115" s="523">
        <f t="shared" si="18"/>
        <v>1519407.8874584723</v>
      </c>
      <c r="H115" s="526">
        <f t="shared" si="19"/>
        <v>218108.39022875793</v>
      </c>
      <c r="I115" s="577">
        <f t="shared" si="20"/>
        <v>218108.39022875793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1491672.8176910304</v>
      </c>
      <c r="E116" s="522">
        <f>IF(+J96&lt;F115,J96,D116)</f>
        <v>55470.139534883718</v>
      </c>
      <c r="F116" s="523">
        <f t="shared" si="17"/>
        <v>1436202.6781561468</v>
      </c>
      <c r="G116" s="523">
        <f t="shared" si="18"/>
        <v>1463937.7479235886</v>
      </c>
      <c r="H116" s="526">
        <f t="shared" si="19"/>
        <v>212170.83617617955</v>
      </c>
      <c r="I116" s="577">
        <f t="shared" si="20"/>
        <v>212170.83617617955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1436202.6781561468</v>
      </c>
      <c r="E117" s="522">
        <f>IF(+J96&lt;F116,J96,D117)</f>
        <v>55470.139534883718</v>
      </c>
      <c r="F117" s="523">
        <f t="shared" si="17"/>
        <v>1380732.5386212631</v>
      </c>
      <c r="G117" s="523">
        <f t="shared" si="18"/>
        <v>1408467.6083887049</v>
      </c>
      <c r="H117" s="526">
        <f t="shared" si="19"/>
        <v>206233.28212360118</v>
      </c>
      <c r="I117" s="577">
        <f t="shared" si="20"/>
        <v>206233.28212360118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1380732.5386212631</v>
      </c>
      <c r="E118" s="522">
        <f>IF(+J96&lt;F117,J96,D118)</f>
        <v>55470.139534883718</v>
      </c>
      <c r="F118" s="523">
        <f t="shared" si="17"/>
        <v>1325262.3990863794</v>
      </c>
      <c r="G118" s="523">
        <f t="shared" si="18"/>
        <v>1352997.4688538213</v>
      </c>
      <c r="H118" s="526">
        <f t="shared" si="19"/>
        <v>200295.72807102281</v>
      </c>
      <c r="I118" s="577">
        <f t="shared" si="20"/>
        <v>200295.72807102281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1325262.3990863794</v>
      </c>
      <c r="E119" s="522">
        <f>IF(+J96&lt;F118,J96,D119)</f>
        <v>55470.139534883718</v>
      </c>
      <c r="F119" s="523">
        <f t="shared" si="17"/>
        <v>1269792.2595514958</v>
      </c>
      <c r="G119" s="523">
        <f t="shared" si="18"/>
        <v>1297527.3293189376</v>
      </c>
      <c r="H119" s="526">
        <f t="shared" si="19"/>
        <v>194358.17401844446</v>
      </c>
      <c r="I119" s="577">
        <f t="shared" si="20"/>
        <v>194358.17401844446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1269792.2595514958</v>
      </c>
      <c r="E120" s="522">
        <f>IF(+J96&lt;F119,J96,D120)</f>
        <v>55470.139534883718</v>
      </c>
      <c r="F120" s="523">
        <f t="shared" si="17"/>
        <v>1214322.1200166121</v>
      </c>
      <c r="G120" s="523">
        <f t="shared" si="18"/>
        <v>1242057.1897840539</v>
      </c>
      <c r="H120" s="526">
        <f t="shared" si="19"/>
        <v>188420.61996586609</v>
      </c>
      <c r="I120" s="577">
        <f t="shared" si="20"/>
        <v>188420.61996586609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1214322.1200166121</v>
      </c>
      <c r="E121" s="522">
        <f>IF(+J96&lt;F120,J96,D121)</f>
        <v>55470.139534883718</v>
      </c>
      <c r="F121" s="523">
        <f t="shared" si="17"/>
        <v>1158851.9804817284</v>
      </c>
      <c r="G121" s="523">
        <f t="shared" si="18"/>
        <v>1186587.0502491703</v>
      </c>
      <c r="H121" s="526">
        <f t="shared" si="19"/>
        <v>182483.06591328769</v>
      </c>
      <c r="I121" s="577">
        <f t="shared" si="20"/>
        <v>182483.06591328769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1158851.9804817284</v>
      </c>
      <c r="E122" s="522">
        <f>IF(+J96&lt;F121,J96,D122)</f>
        <v>55470.139534883718</v>
      </c>
      <c r="F122" s="523">
        <f t="shared" si="17"/>
        <v>1103381.8409468448</v>
      </c>
      <c r="G122" s="523">
        <f t="shared" si="18"/>
        <v>1131116.9107142866</v>
      </c>
      <c r="H122" s="526">
        <f t="shared" si="19"/>
        <v>176545.51186070935</v>
      </c>
      <c r="I122" s="577">
        <f t="shared" si="20"/>
        <v>176545.51186070935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1103381.8409468448</v>
      </c>
      <c r="E123" s="522">
        <f>IF(+J96&lt;F122,J96,D123)</f>
        <v>55470.139534883718</v>
      </c>
      <c r="F123" s="523">
        <f t="shared" si="17"/>
        <v>1047911.7014119611</v>
      </c>
      <c r="G123" s="523">
        <f t="shared" si="18"/>
        <v>1075646.7711794029</v>
      </c>
      <c r="H123" s="526">
        <f t="shared" si="19"/>
        <v>170607.95780813097</v>
      </c>
      <c r="I123" s="577">
        <f t="shared" si="20"/>
        <v>170607.95780813097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1047911.7014119611</v>
      </c>
      <c r="E124" s="522">
        <f>IF(+J96&lt;F123,J96,D124)</f>
        <v>55470.139534883718</v>
      </c>
      <c r="F124" s="523">
        <f t="shared" si="17"/>
        <v>992441.56187707745</v>
      </c>
      <c r="G124" s="523">
        <f t="shared" si="18"/>
        <v>1020176.6316445193</v>
      </c>
      <c r="H124" s="526">
        <f t="shared" si="19"/>
        <v>164670.4037555526</v>
      </c>
      <c r="I124" s="577">
        <f t="shared" si="20"/>
        <v>164670.4037555526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992441.56187707745</v>
      </c>
      <c r="E125" s="522">
        <f>IF(+J96&lt;F124,J96,D125)</f>
        <v>55470.139534883718</v>
      </c>
      <c r="F125" s="523">
        <f t="shared" si="17"/>
        <v>936971.42234219378</v>
      </c>
      <c r="G125" s="523">
        <f t="shared" si="18"/>
        <v>964706.49210963561</v>
      </c>
      <c r="H125" s="526">
        <f t="shared" si="19"/>
        <v>158732.84970297423</v>
      </c>
      <c r="I125" s="577">
        <f t="shared" si="20"/>
        <v>158732.84970297423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936971.42234219378</v>
      </c>
      <c r="E126" s="522">
        <f>IF(+J96&lt;F125,J96,D126)</f>
        <v>55470.139534883718</v>
      </c>
      <c r="F126" s="523">
        <f t="shared" si="17"/>
        <v>881501.28280731011</v>
      </c>
      <c r="G126" s="523">
        <f t="shared" si="18"/>
        <v>909236.35257475195</v>
      </c>
      <c r="H126" s="526">
        <f t="shared" si="19"/>
        <v>152795.29565039586</v>
      </c>
      <c r="I126" s="577">
        <f t="shared" si="20"/>
        <v>152795.29565039586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881501.28280731011</v>
      </c>
      <c r="E127" s="522">
        <f>IF(+J96&lt;F126,J96,D127)</f>
        <v>55470.139534883718</v>
      </c>
      <c r="F127" s="523">
        <f t="shared" si="17"/>
        <v>826031.14327242645</v>
      </c>
      <c r="G127" s="523">
        <f t="shared" si="18"/>
        <v>853766.21303986828</v>
      </c>
      <c r="H127" s="526">
        <f t="shared" si="19"/>
        <v>146857.74159781748</v>
      </c>
      <c r="I127" s="577">
        <f t="shared" si="20"/>
        <v>146857.74159781748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826031.14327242645</v>
      </c>
      <c r="E128" s="522">
        <f>IF(+J96&lt;F127,J96,D128)</f>
        <v>55470.139534883718</v>
      </c>
      <c r="F128" s="523">
        <f t="shared" si="17"/>
        <v>770561.00373754278</v>
      </c>
      <c r="G128" s="523">
        <f t="shared" si="18"/>
        <v>798296.07350498461</v>
      </c>
      <c r="H128" s="526">
        <f t="shared" si="19"/>
        <v>140920.18754523911</v>
      </c>
      <c r="I128" s="577">
        <f t="shared" si="20"/>
        <v>140920.18754523911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770561.00373754278</v>
      </c>
      <c r="E129" s="522">
        <f>IF(+J96&lt;F128,J96,D129)</f>
        <v>55470.139534883718</v>
      </c>
      <c r="F129" s="523">
        <f t="shared" si="17"/>
        <v>715090.86420265911</v>
      </c>
      <c r="G129" s="523">
        <f t="shared" si="18"/>
        <v>742825.93397010094</v>
      </c>
      <c r="H129" s="526">
        <f t="shared" si="19"/>
        <v>134982.63349266074</v>
      </c>
      <c r="I129" s="577">
        <f t="shared" si="20"/>
        <v>134982.63349266074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715090.86420265911</v>
      </c>
      <c r="E130" s="522">
        <f>IF(+J96&lt;F129,J96,D130)</f>
        <v>55470.139534883718</v>
      </c>
      <c r="F130" s="523">
        <f t="shared" si="17"/>
        <v>659620.72466777544</v>
      </c>
      <c r="G130" s="523">
        <f t="shared" si="18"/>
        <v>687355.79443521728</v>
      </c>
      <c r="H130" s="526">
        <f t="shared" si="19"/>
        <v>129045.07944008237</v>
      </c>
      <c r="I130" s="577">
        <f t="shared" si="20"/>
        <v>129045.07944008237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659620.72466777544</v>
      </c>
      <c r="E131" s="522">
        <f>IF(+J96&lt;F130,J96,D131)</f>
        <v>55470.139534883718</v>
      </c>
      <c r="F131" s="523">
        <f t="shared" ref="F131:F154" si="21">+D131-E131</f>
        <v>604150.58513289178</v>
      </c>
      <c r="G131" s="523">
        <f t="shared" ref="G131:G154" si="22">+(F131+D131)/2</f>
        <v>631885.65490033361</v>
      </c>
      <c r="H131" s="526">
        <f t="shared" si="19"/>
        <v>123107.52538750399</v>
      </c>
      <c r="I131" s="577">
        <f t="shared" si="20"/>
        <v>123107.52538750399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604150.58513289178</v>
      </c>
      <c r="E132" s="522">
        <f>IF(+J96&lt;F131,J96,D132)</f>
        <v>55470.139534883718</v>
      </c>
      <c r="F132" s="523">
        <f t="shared" si="21"/>
        <v>548680.44559800811</v>
      </c>
      <c r="G132" s="523">
        <f t="shared" si="22"/>
        <v>576415.51536544994</v>
      </c>
      <c r="H132" s="526">
        <f t="shared" si="19"/>
        <v>117169.97133492562</v>
      </c>
      <c r="I132" s="577">
        <f t="shared" si="20"/>
        <v>117169.97133492562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548680.44559800811</v>
      </c>
      <c r="E133" s="522">
        <f>IF(+J96&lt;F132,J96,D133)</f>
        <v>55470.139534883718</v>
      </c>
      <c r="F133" s="523">
        <f t="shared" si="21"/>
        <v>493210.30606312439</v>
      </c>
      <c r="G133" s="523">
        <f t="shared" si="22"/>
        <v>520945.37583056628</v>
      </c>
      <c r="H133" s="526">
        <f t="shared" si="19"/>
        <v>111232.41728234725</v>
      </c>
      <c r="I133" s="577">
        <f t="shared" si="20"/>
        <v>111232.41728234725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493210.30606312439</v>
      </c>
      <c r="E134" s="522">
        <f>IF(+J96&lt;F133,J96,D134)</f>
        <v>55470.139534883718</v>
      </c>
      <c r="F134" s="523">
        <f t="shared" si="21"/>
        <v>437740.16652824066</v>
      </c>
      <c r="G134" s="523">
        <f t="shared" si="22"/>
        <v>465475.23629568249</v>
      </c>
      <c r="H134" s="526">
        <f t="shared" si="19"/>
        <v>105294.86322976887</v>
      </c>
      <c r="I134" s="577">
        <f t="shared" si="20"/>
        <v>105294.86322976887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437740.16652824066</v>
      </c>
      <c r="E135" s="522">
        <f>IF(+J96&lt;F134,J96,D135)</f>
        <v>55470.139534883718</v>
      </c>
      <c r="F135" s="523">
        <f t="shared" si="21"/>
        <v>382270.02699335694</v>
      </c>
      <c r="G135" s="523">
        <f t="shared" si="22"/>
        <v>410005.09676079883</v>
      </c>
      <c r="H135" s="526">
        <f t="shared" si="19"/>
        <v>99357.309177190502</v>
      </c>
      <c r="I135" s="577">
        <f t="shared" si="20"/>
        <v>99357.309177190502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382270.02699335694</v>
      </c>
      <c r="E136" s="522">
        <f>IF(+J96&lt;F135,J96,D136)</f>
        <v>55470.139534883718</v>
      </c>
      <c r="F136" s="523">
        <f t="shared" si="21"/>
        <v>326799.88745847321</v>
      </c>
      <c r="G136" s="523">
        <f t="shared" si="22"/>
        <v>354534.95722591504</v>
      </c>
      <c r="H136" s="526">
        <f t="shared" si="19"/>
        <v>93419.755124612129</v>
      </c>
      <c r="I136" s="577">
        <f t="shared" si="20"/>
        <v>93419.755124612129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326799.88745847321</v>
      </c>
      <c r="E137" s="522">
        <f>IF(+J96&lt;F136,J96,D137)</f>
        <v>55470.139534883718</v>
      </c>
      <c r="F137" s="523">
        <f t="shared" si="21"/>
        <v>271329.74792358949</v>
      </c>
      <c r="G137" s="523">
        <f t="shared" si="22"/>
        <v>299064.81769103138</v>
      </c>
      <c r="H137" s="526">
        <f t="shared" si="19"/>
        <v>87482.201072033757</v>
      </c>
      <c r="I137" s="577">
        <f t="shared" si="20"/>
        <v>87482.201072033757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271329.74792358949</v>
      </c>
      <c r="E138" s="522">
        <f>IF(+J96&lt;F137,J96,D138)</f>
        <v>55470.139534883718</v>
      </c>
      <c r="F138" s="523">
        <f t="shared" si="21"/>
        <v>215859.60838870576</v>
      </c>
      <c r="G138" s="523">
        <f t="shared" si="22"/>
        <v>243594.67815614762</v>
      </c>
      <c r="H138" s="526">
        <f t="shared" si="19"/>
        <v>81544.647019455369</v>
      </c>
      <c r="I138" s="577">
        <f t="shared" si="20"/>
        <v>81544.647019455369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215859.60838870576</v>
      </c>
      <c r="E139" s="522">
        <f>IF(+J96&lt;F138,J96,D139)</f>
        <v>55470.139534883718</v>
      </c>
      <c r="F139" s="523">
        <f t="shared" si="21"/>
        <v>160389.46885382204</v>
      </c>
      <c r="G139" s="523">
        <f t="shared" si="22"/>
        <v>188124.5386212639</v>
      </c>
      <c r="H139" s="526">
        <f t="shared" si="19"/>
        <v>75607.092966876997</v>
      </c>
      <c r="I139" s="577">
        <f t="shared" si="20"/>
        <v>75607.092966876997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160389.46885382204</v>
      </c>
      <c r="E140" s="522">
        <f>IF(+J96&lt;F139,J96,D140)</f>
        <v>55470.139534883718</v>
      </c>
      <c r="F140" s="523">
        <f t="shared" si="21"/>
        <v>104919.32931893831</v>
      </c>
      <c r="G140" s="523">
        <f t="shared" si="22"/>
        <v>132654.39908638017</v>
      </c>
      <c r="H140" s="526">
        <f t="shared" si="19"/>
        <v>69669.538914298624</v>
      </c>
      <c r="I140" s="577">
        <f t="shared" si="20"/>
        <v>69669.538914298624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104919.32931893831</v>
      </c>
      <c r="E141" s="522">
        <f>IF(+J96&lt;F140,J96,D141)</f>
        <v>55470.139534883718</v>
      </c>
      <c r="F141" s="523">
        <f t="shared" si="21"/>
        <v>49449.189784054593</v>
      </c>
      <c r="G141" s="523">
        <f t="shared" si="22"/>
        <v>77184.259551496449</v>
      </c>
      <c r="H141" s="526">
        <f t="shared" si="19"/>
        <v>63731.984861720244</v>
      </c>
      <c r="I141" s="577">
        <f t="shared" si="20"/>
        <v>63731.984861720244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49449.189784054593</v>
      </c>
      <c r="E142" s="522">
        <f>IF(+J96&lt;F141,J96,D142)</f>
        <v>49449.189784054593</v>
      </c>
      <c r="F142" s="523">
        <f t="shared" si="21"/>
        <v>0</v>
      </c>
      <c r="G142" s="523">
        <f t="shared" si="22"/>
        <v>24724.594892027297</v>
      </c>
      <c r="H142" s="526">
        <f t="shared" si="19"/>
        <v>52095.723934328264</v>
      </c>
      <c r="I142" s="577">
        <f t="shared" si="20"/>
        <v>52095.723934328264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2385216</v>
      </c>
      <c r="F155" s="375"/>
      <c r="G155" s="375"/>
      <c r="H155" s="375">
        <f>SUM(H99:H154)</f>
        <v>7987379.6384296678</v>
      </c>
      <c r="I155" s="375">
        <f>SUM(I99:I154)</f>
        <v>7987379.6384296678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view="pageBreakPreview" zoomScale="80" zoomScaleNormal="100" zoomScaleSheetLayoutView="80" workbookViewId="0">
      <selection activeCell="B9" sqref="B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788397.59733237652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788397.59733237652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6516184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155147.23809523811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>+G17</f>
        <v>398005</v>
      </c>
      <c r="L17" s="513">
        <f t="shared" ref="L17:L72" si="1">IF(K17&lt;&gt;0,+G17-K17,0)</f>
        <v>0</v>
      </c>
      <c r="M17" s="512">
        <f>+H17</f>
        <v>398005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866796.82938272203</v>
      </c>
      <c r="H18" s="639">
        <v>866796.82938272203</v>
      </c>
      <c r="I18" s="511">
        <f t="shared" si="0"/>
        <v>0</v>
      </c>
      <c r="J18" s="511"/>
      <c r="K18" s="518">
        <f>+G18</f>
        <v>866796.82938272203</v>
      </c>
      <c r="L18" s="519">
        <f t="shared" si="1"/>
        <v>0</v>
      </c>
      <c r="M18" s="518">
        <f>+H18</f>
        <v>866796.82938272203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149418.60465116278</v>
      </c>
      <c r="F19" s="631">
        <v>6118874.0782756666</v>
      </c>
      <c r="G19" s="630">
        <v>766024.96303825104</v>
      </c>
      <c r="H19" s="639">
        <v>766024.96303825104</v>
      </c>
      <c r="I19" s="511">
        <f t="shared" si="0"/>
        <v>0</v>
      </c>
      <c r="J19" s="511"/>
      <c r="K19" s="518">
        <f>+G19</f>
        <v>766024.96303825104</v>
      </c>
      <c r="L19" s="519">
        <f t="shared" ref="L19" si="4">IF(K19&lt;&gt;0,+G19-K19,0)</f>
        <v>0</v>
      </c>
      <c r="M19" s="518">
        <f>+H19</f>
        <v>766024.96303825104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935625.90836902661</v>
      </c>
      <c r="H20" s="639">
        <v>935625.90836902661</v>
      </c>
      <c r="I20" s="511">
        <f t="shared" si="0"/>
        <v>0</v>
      </c>
      <c r="J20" s="511"/>
      <c r="K20" s="518">
        <f>+G20</f>
        <v>935625.90836902661</v>
      </c>
      <c r="L20" s="519">
        <f t="shared" ref="L20" si="6">IF(K20&lt;&gt;0,+G20-K20,0)</f>
        <v>0</v>
      </c>
      <c r="M20" s="518">
        <f>+H20</f>
        <v>935625.90836902661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6051377.4685195684</v>
      </c>
      <c r="E21" s="522">
        <f>IF(+I14&lt;F20,I14,D21)</f>
        <v>155147.23809523811</v>
      </c>
      <c r="F21" s="523">
        <f t="shared" ref="F21:F72" si="7">+D21-E21</f>
        <v>5896230.2304243306</v>
      </c>
      <c r="G21" s="524">
        <f t="shared" ref="G21:G48" si="8">+I$12*((D21+F21)/2)+E21</f>
        <v>788397.59733237652</v>
      </c>
      <c r="H21" s="491">
        <f t="shared" ref="H21:H48" si="9">+I$13*((D21+F21)/2)+E21</f>
        <v>788397.59733237652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5896230.2304243306</v>
      </c>
      <c r="E22" s="522">
        <f>IF(+I14&lt;F21,I14,D22)</f>
        <v>155147.23809523811</v>
      </c>
      <c r="F22" s="523">
        <f t="shared" si="7"/>
        <v>5741082.9923290927</v>
      </c>
      <c r="G22" s="524">
        <f t="shared" si="8"/>
        <v>771951.28494347166</v>
      </c>
      <c r="H22" s="491">
        <f t="shared" si="9"/>
        <v>771951.28494347166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5741082.9923290927</v>
      </c>
      <c r="E23" s="522">
        <f>IF(+I14&lt;F22,I14,D23)</f>
        <v>155147.23809523811</v>
      </c>
      <c r="F23" s="523">
        <f t="shared" si="7"/>
        <v>5585935.7542338548</v>
      </c>
      <c r="G23" s="524">
        <f t="shared" si="8"/>
        <v>755504.97255456646</v>
      </c>
      <c r="H23" s="491">
        <f t="shared" si="9"/>
        <v>755504.97255456646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5585935.7542338548</v>
      </c>
      <c r="E24" s="522">
        <f>IF(+I14&lt;F23,I14,D24)</f>
        <v>155147.23809523811</v>
      </c>
      <c r="F24" s="523">
        <f t="shared" si="7"/>
        <v>5430788.5161386169</v>
      </c>
      <c r="G24" s="524">
        <f t="shared" si="8"/>
        <v>739058.66016566148</v>
      </c>
      <c r="H24" s="491">
        <f t="shared" si="9"/>
        <v>739058.66016566148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5430788.5161386169</v>
      </c>
      <c r="E25" s="522">
        <f>IF(+I14&lt;F24,I14,D25)</f>
        <v>155147.23809523811</v>
      </c>
      <c r="F25" s="523">
        <f t="shared" si="7"/>
        <v>5275641.2780433791</v>
      </c>
      <c r="G25" s="524">
        <f t="shared" si="8"/>
        <v>722612.34777675639</v>
      </c>
      <c r="H25" s="491">
        <f t="shared" si="9"/>
        <v>722612.34777675639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5275641.2780433791</v>
      </c>
      <c r="E26" s="522">
        <f>IF(+I14&lt;F25,I14,D26)</f>
        <v>155147.23809523811</v>
      </c>
      <c r="F26" s="523">
        <f t="shared" si="7"/>
        <v>5120494.0399481412</v>
      </c>
      <c r="G26" s="524">
        <f t="shared" si="8"/>
        <v>706166.03538785141</v>
      </c>
      <c r="H26" s="491">
        <f t="shared" si="9"/>
        <v>706166.03538785141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5120494.0399481412</v>
      </c>
      <c r="E27" s="522">
        <f>IF(+I14&lt;F26,I14,D27)</f>
        <v>155147.23809523811</v>
      </c>
      <c r="F27" s="523">
        <f t="shared" si="7"/>
        <v>4965346.8018529033</v>
      </c>
      <c r="G27" s="524">
        <f t="shared" si="8"/>
        <v>689719.72299894621</v>
      </c>
      <c r="H27" s="491">
        <f t="shared" si="9"/>
        <v>689719.72299894621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4965346.8018529033</v>
      </c>
      <c r="E28" s="522">
        <f>IF(+I14&lt;F27,I14,D28)</f>
        <v>155147.23809523811</v>
      </c>
      <c r="F28" s="523">
        <f t="shared" si="7"/>
        <v>4810199.5637576655</v>
      </c>
      <c r="G28" s="524">
        <f t="shared" si="8"/>
        <v>673273.41061004135</v>
      </c>
      <c r="H28" s="491">
        <f t="shared" si="9"/>
        <v>673273.41061004135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4810199.5637576655</v>
      </c>
      <c r="E29" s="522">
        <f>IF(+I14&lt;F28,I14,D29)</f>
        <v>155147.23809523811</v>
      </c>
      <c r="F29" s="523">
        <f t="shared" si="7"/>
        <v>4655052.3256624276</v>
      </c>
      <c r="G29" s="524">
        <f t="shared" si="8"/>
        <v>656827.09822113614</v>
      </c>
      <c r="H29" s="491">
        <f t="shared" si="9"/>
        <v>656827.09822113614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4655052.3256624276</v>
      </c>
      <c r="E30" s="522">
        <f>IF(+I14&lt;F29,I14,D30)</f>
        <v>155147.23809523811</v>
      </c>
      <c r="F30" s="523">
        <f t="shared" si="7"/>
        <v>4499905.0875671897</v>
      </c>
      <c r="G30" s="524">
        <f t="shared" si="8"/>
        <v>640380.78583223117</v>
      </c>
      <c r="H30" s="491">
        <f t="shared" si="9"/>
        <v>640380.78583223117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4499905.0875671897</v>
      </c>
      <c r="E31" s="522">
        <f>IF(+I14&lt;F30,I14,D31)</f>
        <v>155147.23809523811</v>
      </c>
      <c r="F31" s="523">
        <f t="shared" si="7"/>
        <v>4344757.8494719518</v>
      </c>
      <c r="G31" s="524">
        <f t="shared" si="8"/>
        <v>623934.47344332607</v>
      </c>
      <c r="H31" s="491">
        <f t="shared" si="9"/>
        <v>623934.47344332607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4344757.8494719518</v>
      </c>
      <c r="E32" s="522">
        <f>IF(+I14&lt;F31,I14,D32)</f>
        <v>155147.23809523811</v>
      </c>
      <c r="F32" s="523">
        <f t="shared" si="7"/>
        <v>4189610.611376714</v>
      </c>
      <c r="G32" s="524">
        <f t="shared" si="8"/>
        <v>607488.16105442098</v>
      </c>
      <c r="H32" s="491">
        <f t="shared" si="9"/>
        <v>607488.16105442098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4189610.611376714</v>
      </c>
      <c r="E33" s="522">
        <f>IF(+I14&lt;F32,I14,D33)</f>
        <v>155147.23809523811</v>
      </c>
      <c r="F33" s="523">
        <f t="shared" si="7"/>
        <v>4034463.3732814761</v>
      </c>
      <c r="G33" s="524">
        <f t="shared" si="8"/>
        <v>591041.84866551589</v>
      </c>
      <c r="H33" s="491">
        <f t="shared" si="9"/>
        <v>591041.84866551589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4034463.3732814761</v>
      </c>
      <c r="E34" s="522">
        <f>IF(+I14&lt;F33,I14,D34)</f>
        <v>155147.23809523811</v>
      </c>
      <c r="F34" s="523">
        <f t="shared" si="7"/>
        <v>3879316.1351862382</v>
      </c>
      <c r="G34" s="524">
        <f t="shared" si="8"/>
        <v>574595.5362766108</v>
      </c>
      <c r="H34" s="491">
        <f t="shared" si="9"/>
        <v>574595.5362766108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3879316.1351862382</v>
      </c>
      <c r="E35" s="522">
        <f>IF(+I14&lt;F34,I14,D35)</f>
        <v>155147.23809523811</v>
      </c>
      <c r="F35" s="523">
        <f t="shared" si="7"/>
        <v>3724168.8970910003</v>
      </c>
      <c r="G35" s="524">
        <f t="shared" si="8"/>
        <v>558149.22388770583</v>
      </c>
      <c r="H35" s="491">
        <f t="shared" si="9"/>
        <v>558149.22388770583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3724168.8970910003</v>
      </c>
      <c r="E36" s="522">
        <f>IF(+I14&lt;F35,I14,D36)</f>
        <v>155147.23809523811</v>
      </c>
      <c r="F36" s="523">
        <f t="shared" si="7"/>
        <v>3569021.6589957625</v>
      </c>
      <c r="G36" s="524">
        <f t="shared" si="8"/>
        <v>541702.91149880073</v>
      </c>
      <c r="H36" s="491">
        <f t="shared" si="9"/>
        <v>541702.91149880073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3569021.6589957625</v>
      </c>
      <c r="E37" s="522">
        <f>IF(+I14&lt;F36,I14,D37)</f>
        <v>155147.23809523811</v>
      </c>
      <c r="F37" s="523">
        <f t="shared" si="7"/>
        <v>3413874.4209005246</v>
      </c>
      <c r="G37" s="524">
        <f t="shared" si="8"/>
        <v>525256.59910989576</v>
      </c>
      <c r="H37" s="491">
        <f t="shared" si="9"/>
        <v>525256.59910989576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3413874.4209005246</v>
      </c>
      <c r="E38" s="522">
        <f>IF(+I14&lt;F37,I14,D38)</f>
        <v>155147.23809523811</v>
      </c>
      <c r="F38" s="523">
        <f t="shared" si="7"/>
        <v>3258727.1828052867</v>
      </c>
      <c r="G38" s="524">
        <f t="shared" si="8"/>
        <v>508810.28672099067</v>
      </c>
      <c r="H38" s="491">
        <f t="shared" si="9"/>
        <v>508810.28672099067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3258727.1828052867</v>
      </c>
      <c r="E39" s="522">
        <f>IF(+I14&lt;F38,I14,D39)</f>
        <v>155147.23809523811</v>
      </c>
      <c r="F39" s="523">
        <f t="shared" si="7"/>
        <v>3103579.9447100488</v>
      </c>
      <c r="G39" s="524">
        <f t="shared" si="8"/>
        <v>492363.97433208558</v>
      </c>
      <c r="H39" s="491">
        <f t="shared" si="9"/>
        <v>492363.97433208558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3103579.9447100488</v>
      </c>
      <c r="E40" s="522">
        <f>IF(+I14&lt;F39,I14,D40)</f>
        <v>155147.23809523811</v>
      </c>
      <c r="F40" s="523">
        <f t="shared" si="7"/>
        <v>2948432.706614811</v>
      </c>
      <c r="G40" s="524">
        <f t="shared" si="8"/>
        <v>475917.66194318054</v>
      </c>
      <c r="H40" s="491">
        <f t="shared" si="9"/>
        <v>475917.66194318054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2948432.706614811</v>
      </c>
      <c r="E41" s="522">
        <f>IF(+I14&lt;F40,I14,D41)</f>
        <v>155147.23809523811</v>
      </c>
      <c r="F41" s="523">
        <f t="shared" si="7"/>
        <v>2793285.4685195731</v>
      </c>
      <c r="G41" s="524">
        <f t="shared" si="8"/>
        <v>459471.34955427545</v>
      </c>
      <c r="H41" s="491">
        <f t="shared" si="9"/>
        <v>459471.34955427545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2793285.4685195731</v>
      </c>
      <c r="E42" s="522">
        <f>IF(+I14&lt;F41,I14,D42)</f>
        <v>155147.23809523811</v>
      </c>
      <c r="F42" s="523">
        <f t="shared" si="7"/>
        <v>2638138.2304243352</v>
      </c>
      <c r="G42" s="524">
        <f t="shared" si="8"/>
        <v>443025.03716537042</v>
      </c>
      <c r="H42" s="491">
        <f t="shared" si="9"/>
        <v>443025.03716537042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2638138.2304243352</v>
      </c>
      <c r="E43" s="522">
        <f>IF(+I14&lt;F42,I14,D43)</f>
        <v>155147.23809523811</v>
      </c>
      <c r="F43" s="523">
        <f t="shared" si="7"/>
        <v>2482990.9923290974</v>
      </c>
      <c r="G43" s="524">
        <f t="shared" si="8"/>
        <v>426578.72477646539</v>
      </c>
      <c r="H43" s="491">
        <f t="shared" si="9"/>
        <v>426578.72477646539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2482990.9923290974</v>
      </c>
      <c r="E44" s="522">
        <f>IF(+I14&lt;F43,I14,D44)</f>
        <v>155147.23809523811</v>
      </c>
      <c r="F44" s="523">
        <f t="shared" si="7"/>
        <v>2327843.7542338595</v>
      </c>
      <c r="G44" s="524">
        <f t="shared" si="8"/>
        <v>410132.4123875603</v>
      </c>
      <c r="H44" s="491">
        <f t="shared" si="9"/>
        <v>410132.4123875603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2327843.7542338595</v>
      </c>
      <c r="E45" s="522">
        <f>IF(+I14&lt;F44,I14,D45)</f>
        <v>155147.23809523811</v>
      </c>
      <c r="F45" s="523">
        <f t="shared" si="7"/>
        <v>2172696.5161386216</v>
      </c>
      <c r="G45" s="524">
        <f t="shared" si="8"/>
        <v>393686.09999865526</v>
      </c>
      <c r="H45" s="491">
        <f t="shared" si="9"/>
        <v>393686.09999865526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2172696.5161386216</v>
      </c>
      <c r="E46" s="522">
        <f>IF(+I14&lt;F45,I14,D46)</f>
        <v>155147.23809523811</v>
      </c>
      <c r="F46" s="523">
        <f t="shared" si="7"/>
        <v>2017549.2780433835</v>
      </c>
      <c r="G46" s="524">
        <f t="shared" si="8"/>
        <v>377239.78760975017</v>
      </c>
      <c r="H46" s="491">
        <f t="shared" si="9"/>
        <v>377239.78760975017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2017549.2780433835</v>
      </c>
      <c r="E47" s="522">
        <f>IF(+I14&lt;F46,I14,D47)</f>
        <v>155147.23809523811</v>
      </c>
      <c r="F47" s="523">
        <f t="shared" si="7"/>
        <v>1862402.0399481454</v>
      </c>
      <c r="G47" s="524">
        <f t="shared" si="8"/>
        <v>360793.47522084508</v>
      </c>
      <c r="H47" s="491">
        <f t="shared" si="9"/>
        <v>360793.47522084508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1862402.0399481454</v>
      </c>
      <c r="E48" s="522">
        <f>IF(+I14&lt;F47,I14,D48)</f>
        <v>155147.23809523811</v>
      </c>
      <c r="F48" s="523">
        <f t="shared" si="7"/>
        <v>1707254.8018529073</v>
      </c>
      <c r="G48" s="524">
        <f t="shared" si="8"/>
        <v>344347.16283193999</v>
      </c>
      <c r="H48" s="491">
        <f t="shared" si="9"/>
        <v>344347.16283193999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1707254.8018529073</v>
      </c>
      <c r="E49" s="522">
        <f>IF(+I14&lt;F48,I14,D49)</f>
        <v>155147.23809523811</v>
      </c>
      <c r="F49" s="523">
        <f t="shared" si="7"/>
        <v>1552107.5637576692</v>
      </c>
      <c r="G49" s="524">
        <f t="shared" ref="G49:G72" si="10">+I$12*((D49+F49)/2)+E49</f>
        <v>327900.8504430349</v>
      </c>
      <c r="H49" s="491">
        <f t="shared" ref="H49:H72" si="11">+I$13*((D49+F49)/2)+E49</f>
        <v>327900.8504430349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1552107.5637576692</v>
      </c>
      <c r="E50" s="522">
        <f>IF(+I14&lt;F49,I14,D50)</f>
        <v>155147.23809523811</v>
      </c>
      <c r="F50" s="523">
        <f t="shared" si="7"/>
        <v>1396960.3256624311</v>
      </c>
      <c r="G50" s="524">
        <f t="shared" si="10"/>
        <v>311454.53805412987</v>
      </c>
      <c r="H50" s="491">
        <f t="shared" si="11"/>
        <v>311454.53805412987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1396960.3256624311</v>
      </c>
      <c r="E51" s="522">
        <f>IF(+I14&lt;F50,I14,D51)</f>
        <v>155147.23809523811</v>
      </c>
      <c r="F51" s="523">
        <f t="shared" si="7"/>
        <v>1241813.087567193</v>
      </c>
      <c r="G51" s="524">
        <f t="shared" si="10"/>
        <v>295008.22566522472</v>
      </c>
      <c r="H51" s="491">
        <f t="shared" si="11"/>
        <v>295008.22566522472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1241813.087567193</v>
      </c>
      <c r="E52" s="522">
        <f>IF(+I14&lt;F51,I14,D52)</f>
        <v>155147.23809523811</v>
      </c>
      <c r="F52" s="523">
        <f t="shared" si="7"/>
        <v>1086665.8494719549</v>
      </c>
      <c r="G52" s="524">
        <f t="shared" si="10"/>
        <v>278561.91327631968</v>
      </c>
      <c r="H52" s="491">
        <f t="shared" si="11"/>
        <v>278561.91327631968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1086665.8494719549</v>
      </c>
      <c r="E53" s="522">
        <f>IF(+I14&lt;F52,I14,D53)</f>
        <v>155147.23809523811</v>
      </c>
      <c r="F53" s="523">
        <f t="shared" si="7"/>
        <v>931518.61137671676</v>
      </c>
      <c r="G53" s="524">
        <f t="shared" si="10"/>
        <v>262115.60088741459</v>
      </c>
      <c r="H53" s="491">
        <f t="shared" si="11"/>
        <v>262115.60088741459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931518.61137671676</v>
      </c>
      <c r="E54" s="522">
        <f>IF(+I14&lt;F53,I14,D54)</f>
        <v>155147.23809523811</v>
      </c>
      <c r="F54" s="523">
        <f t="shared" si="7"/>
        <v>776371.37328147865</v>
      </c>
      <c r="G54" s="524">
        <f t="shared" si="10"/>
        <v>245669.2884985095</v>
      </c>
      <c r="H54" s="491">
        <f t="shared" si="11"/>
        <v>245669.2884985095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776371.37328147865</v>
      </c>
      <c r="E55" s="522">
        <f>IF(+I14&lt;F54,I14,D55)</f>
        <v>155147.23809523811</v>
      </c>
      <c r="F55" s="523">
        <f t="shared" si="7"/>
        <v>621224.13518624054</v>
      </c>
      <c r="G55" s="524">
        <f t="shared" si="10"/>
        <v>229222.97610960444</v>
      </c>
      <c r="H55" s="491">
        <f t="shared" si="11"/>
        <v>229222.97610960444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621224.13518624054</v>
      </c>
      <c r="E56" s="522">
        <f>IF(+I14&lt;F55,I14,D56)</f>
        <v>155147.23809523811</v>
      </c>
      <c r="F56" s="523">
        <f t="shared" si="7"/>
        <v>466076.89709100244</v>
      </c>
      <c r="G56" s="524">
        <f t="shared" si="10"/>
        <v>212776.66372069935</v>
      </c>
      <c r="H56" s="491">
        <f t="shared" si="11"/>
        <v>212776.66372069935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466076.89709100244</v>
      </c>
      <c r="E57" s="522">
        <f>IF(+I14&lt;F56,I14,D57)</f>
        <v>155147.23809523811</v>
      </c>
      <c r="F57" s="523">
        <f t="shared" si="7"/>
        <v>310929.65899576433</v>
      </c>
      <c r="G57" s="524">
        <f t="shared" si="10"/>
        <v>196330.35133179429</v>
      </c>
      <c r="H57" s="491">
        <f t="shared" si="11"/>
        <v>196330.35133179429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310929.65899576433</v>
      </c>
      <c r="E58" s="522">
        <f>IF(+I14&lt;F57,I14,D58)</f>
        <v>155147.23809523811</v>
      </c>
      <c r="F58" s="523">
        <f t="shared" si="7"/>
        <v>155782.42090052622</v>
      </c>
      <c r="G58" s="524">
        <f t="shared" si="10"/>
        <v>179884.03894288919</v>
      </c>
      <c r="H58" s="491">
        <f t="shared" si="11"/>
        <v>179884.03894288919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155782.42090052622</v>
      </c>
      <c r="E59" s="522">
        <f>IF(+I14&lt;F58,I14,D59)</f>
        <v>155147.23809523811</v>
      </c>
      <c r="F59" s="523">
        <f t="shared" si="7"/>
        <v>635.18280528811738</v>
      </c>
      <c r="G59" s="524">
        <f t="shared" si="10"/>
        <v>163437.7265539841</v>
      </c>
      <c r="H59" s="491">
        <f t="shared" si="11"/>
        <v>163437.7265539841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635.18280528811738</v>
      </c>
      <c r="E60" s="522">
        <f>IF(+I14&lt;F59,I14,D60)</f>
        <v>635.18280528811738</v>
      </c>
      <c r="F60" s="523">
        <f t="shared" si="7"/>
        <v>0</v>
      </c>
      <c r="G60" s="524">
        <f t="shared" si="10"/>
        <v>668.84893743484906</v>
      </c>
      <c r="H60" s="491">
        <f t="shared" si="11"/>
        <v>668.84893743484906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6516183.9999999981</v>
      </c>
      <c r="F73" s="375"/>
      <c r="G73" s="375">
        <f>SUM(G17:G72)</f>
        <v>21527910.36551147</v>
      </c>
      <c r="H73" s="375">
        <f>SUM(H17:H72)</f>
        <v>21527910.36551147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766024.96303825104</v>
      </c>
      <c r="N87" s="546">
        <f>IF(J92&lt;D11,0,VLOOKUP(J92,C17:O72,11))</f>
        <v>766024.96303825104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816085.87182179838</v>
      </c>
      <c r="N88" s="550">
        <f>IF(J92&lt;D11,0,VLOOKUP(J92,C99:P154,7))</f>
        <v>816085.87182179838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50060.908783547347</v>
      </c>
      <c r="N89" s="555">
        <f>+N88-N87</f>
        <v>50060.908783547347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151539.16279069768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12">+I99-H99</f>
        <v>0</v>
      </c>
      <c r="K99" s="514"/>
      <c r="L99" s="512">
        <f>+H99</f>
        <v>466053.74744652997</v>
      </c>
      <c r="M99" s="513">
        <f t="shared" ref="M99:M130" si="13">IF(L99&lt;&gt;0,+H99-L99,0)</f>
        <v>0</v>
      </c>
      <c r="N99" s="512">
        <f>+I99</f>
        <v>466053.74744652997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12"/>
        <v>0</v>
      </c>
      <c r="K100" s="514"/>
      <c r="L100" s="655">
        <f>+H100</f>
        <v>825629.55463111226</v>
      </c>
      <c r="M100" s="514">
        <f t="shared" si="13"/>
        <v>0</v>
      </c>
      <c r="N100" s="655">
        <f>+I100</f>
        <v>825629.55463111226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>IU</v>
      </c>
      <c r="C101" s="507">
        <f>IF(D93="","-",+C100+1)</f>
        <v>2019</v>
      </c>
      <c r="D101" s="374">
        <f>IF(F100+SUM(E$99:E100)=D$92,F100,D$92-SUM(E$99:E100))</f>
        <v>6284133.8928571427</v>
      </c>
      <c r="E101" s="522">
        <f>IF(+J96&lt;F100,J96,D101)</f>
        <v>151539.16279069768</v>
      </c>
      <c r="F101" s="523">
        <f t="shared" ref="F101:F130" si="17">+D101-E101</f>
        <v>6132594.7300664447</v>
      </c>
      <c r="G101" s="523">
        <f t="shared" ref="G101:G130" si="18">+(F101+D101)/2</f>
        <v>6208364.3114617933</v>
      </c>
      <c r="H101" s="526">
        <f t="shared" ref="H101:H154" si="19">+J$94*G101+E101</f>
        <v>816085.87182179838</v>
      </c>
      <c r="I101" s="577">
        <f t="shared" ref="I101:I154" si="20">+J$95*G101+E101</f>
        <v>816085.87182179838</v>
      </c>
      <c r="J101" s="514">
        <f t="shared" si="12"/>
        <v>0</v>
      </c>
      <c r="K101" s="514"/>
      <c r="L101" s="525"/>
      <c r="M101" s="514">
        <f t="shared" si="13"/>
        <v>0</v>
      </c>
      <c r="N101" s="525"/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6132594.7300664447</v>
      </c>
      <c r="E102" s="522">
        <f>IF(+J96&lt;F101,J96,D102)</f>
        <v>151539.16279069768</v>
      </c>
      <c r="F102" s="523">
        <f t="shared" si="17"/>
        <v>5981055.5672757467</v>
      </c>
      <c r="G102" s="523">
        <f t="shared" si="18"/>
        <v>6056825.1486710962</v>
      </c>
      <c r="H102" s="526">
        <f t="shared" si="19"/>
        <v>799865.03701415577</v>
      </c>
      <c r="I102" s="577">
        <f t="shared" si="20"/>
        <v>799865.03701415577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5981055.5672757467</v>
      </c>
      <c r="E103" s="522">
        <f>IF(+J96&lt;F102,J96,D103)</f>
        <v>151539.16279069768</v>
      </c>
      <c r="F103" s="523">
        <f t="shared" si="17"/>
        <v>5829516.4044850487</v>
      </c>
      <c r="G103" s="523">
        <f t="shared" si="18"/>
        <v>5905285.9858803973</v>
      </c>
      <c r="H103" s="526">
        <f t="shared" si="19"/>
        <v>783644.20220651291</v>
      </c>
      <c r="I103" s="577">
        <f t="shared" si="20"/>
        <v>783644.20220651291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5829516.4044850487</v>
      </c>
      <c r="E104" s="522">
        <f>IF(+J96&lt;F103,J96,D104)</f>
        <v>151539.16279069768</v>
      </c>
      <c r="F104" s="523">
        <f t="shared" si="17"/>
        <v>5677977.2416943507</v>
      </c>
      <c r="G104" s="523">
        <f t="shared" si="18"/>
        <v>5753746.8230897002</v>
      </c>
      <c r="H104" s="526">
        <f t="shared" si="19"/>
        <v>767423.36739887018</v>
      </c>
      <c r="I104" s="577">
        <f t="shared" si="20"/>
        <v>767423.36739887018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5677977.2416943507</v>
      </c>
      <c r="E105" s="522">
        <f>IF(+J96&lt;F104,J96,D105)</f>
        <v>151539.16279069768</v>
      </c>
      <c r="F105" s="523">
        <f t="shared" si="17"/>
        <v>5526438.0789036527</v>
      </c>
      <c r="G105" s="523">
        <f t="shared" si="18"/>
        <v>5602207.6602990013</v>
      </c>
      <c r="H105" s="526">
        <f t="shared" si="19"/>
        <v>751202.53259122733</v>
      </c>
      <c r="I105" s="577">
        <f t="shared" si="20"/>
        <v>751202.53259122733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5526438.0789036527</v>
      </c>
      <c r="E106" s="522">
        <f>IF(+J96&lt;F105,J96,D106)</f>
        <v>151539.16279069768</v>
      </c>
      <c r="F106" s="523">
        <f t="shared" si="17"/>
        <v>5374898.9161129547</v>
      </c>
      <c r="G106" s="523">
        <f t="shared" si="18"/>
        <v>5450668.4975083042</v>
      </c>
      <c r="H106" s="526">
        <f t="shared" si="19"/>
        <v>734981.69778358471</v>
      </c>
      <c r="I106" s="577">
        <f t="shared" si="20"/>
        <v>734981.69778358471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5374898.9161129547</v>
      </c>
      <c r="E107" s="522">
        <f>IF(+J96&lt;F106,J96,D107)</f>
        <v>151539.16279069768</v>
      </c>
      <c r="F107" s="523">
        <f t="shared" si="17"/>
        <v>5223359.7533222567</v>
      </c>
      <c r="G107" s="523">
        <f t="shared" si="18"/>
        <v>5299129.3347176053</v>
      </c>
      <c r="H107" s="526">
        <f t="shared" si="19"/>
        <v>718760.86297594174</v>
      </c>
      <c r="I107" s="577">
        <f t="shared" si="20"/>
        <v>718760.86297594174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5223359.7533222567</v>
      </c>
      <c r="E108" s="522">
        <f>IF(+J96&lt;F107,J96,D108)</f>
        <v>151539.16279069768</v>
      </c>
      <c r="F108" s="523">
        <f t="shared" si="17"/>
        <v>5071820.5905315587</v>
      </c>
      <c r="G108" s="523">
        <f t="shared" si="18"/>
        <v>5147590.1719269082</v>
      </c>
      <c r="H108" s="526">
        <f t="shared" si="19"/>
        <v>702540.02816829912</v>
      </c>
      <c r="I108" s="577">
        <f t="shared" si="20"/>
        <v>702540.02816829912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5071820.5905315587</v>
      </c>
      <c r="E109" s="522">
        <f>IF(+J96&lt;F108,J96,D109)</f>
        <v>151539.16279069768</v>
      </c>
      <c r="F109" s="523">
        <f t="shared" si="17"/>
        <v>4920281.4277408607</v>
      </c>
      <c r="G109" s="523">
        <f t="shared" si="18"/>
        <v>4996051.0091362093</v>
      </c>
      <c r="H109" s="526">
        <f t="shared" si="19"/>
        <v>686319.19336065627</v>
      </c>
      <c r="I109" s="577">
        <f t="shared" si="20"/>
        <v>686319.19336065627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4920281.4277408607</v>
      </c>
      <c r="E110" s="522">
        <f>IF(+J96&lt;F109,J96,D110)</f>
        <v>151539.16279069768</v>
      </c>
      <c r="F110" s="523">
        <f t="shared" si="17"/>
        <v>4768742.2649501627</v>
      </c>
      <c r="G110" s="523">
        <f t="shared" si="18"/>
        <v>4844511.8463455122</v>
      </c>
      <c r="H110" s="526">
        <f t="shared" si="19"/>
        <v>670098.35855301365</v>
      </c>
      <c r="I110" s="577">
        <f t="shared" si="20"/>
        <v>670098.35855301365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4768742.2649501627</v>
      </c>
      <c r="E111" s="522">
        <f>IF(+J96&lt;F110,J96,D111)</f>
        <v>151539.16279069768</v>
      </c>
      <c r="F111" s="523">
        <f t="shared" si="17"/>
        <v>4617203.1021594647</v>
      </c>
      <c r="G111" s="523">
        <f t="shared" si="18"/>
        <v>4692972.6835548133</v>
      </c>
      <c r="H111" s="526">
        <f t="shared" si="19"/>
        <v>653877.5237453708</v>
      </c>
      <c r="I111" s="577">
        <f t="shared" si="20"/>
        <v>653877.5237453708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4617203.1021594647</v>
      </c>
      <c r="E112" s="522">
        <f>IF(+J96&lt;F111,J96,D112)</f>
        <v>151539.16279069768</v>
      </c>
      <c r="F112" s="523">
        <f t="shared" si="17"/>
        <v>4465663.9393687667</v>
      </c>
      <c r="G112" s="523">
        <f t="shared" si="18"/>
        <v>4541433.5207641162</v>
      </c>
      <c r="H112" s="526">
        <f t="shared" si="19"/>
        <v>637656.68893772806</v>
      </c>
      <c r="I112" s="577">
        <f t="shared" si="20"/>
        <v>637656.68893772806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4465663.9393687667</v>
      </c>
      <c r="E113" s="522">
        <f>IF(+J96&lt;F112,J96,D113)</f>
        <v>151539.16279069768</v>
      </c>
      <c r="F113" s="523">
        <f t="shared" si="17"/>
        <v>4314124.7765780687</v>
      </c>
      <c r="G113" s="523">
        <f t="shared" si="18"/>
        <v>4389894.3579734173</v>
      </c>
      <c r="H113" s="526">
        <f t="shared" si="19"/>
        <v>621435.85413008521</v>
      </c>
      <c r="I113" s="577">
        <f t="shared" si="20"/>
        <v>621435.85413008521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4314124.7765780687</v>
      </c>
      <c r="E114" s="522">
        <f>IF(+J96&lt;F113,J96,D114)</f>
        <v>151539.16279069768</v>
      </c>
      <c r="F114" s="523">
        <f t="shared" si="17"/>
        <v>4162585.6137873712</v>
      </c>
      <c r="G114" s="523">
        <f t="shared" si="18"/>
        <v>4238355.1951827202</v>
      </c>
      <c r="H114" s="526">
        <f t="shared" si="19"/>
        <v>605215.01932244247</v>
      </c>
      <c r="I114" s="577">
        <f t="shared" si="20"/>
        <v>605215.01932244247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4162585.6137873712</v>
      </c>
      <c r="E115" s="522">
        <f>IF(+J96&lt;F114,J96,D115)</f>
        <v>151539.16279069768</v>
      </c>
      <c r="F115" s="523">
        <f t="shared" si="17"/>
        <v>4011046.4509966737</v>
      </c>
      <c r="G115" s="523">
        <f t="shared" si="18"/>
        <v>4086816.0323920222</v>
      </c>
      <c r="H115" s="526">
        <f t="shared" si="19"/>
        <v>588994.18451479974</v>
      </c>
      <c r="I115" s="577">
        <f t="shared" si="20"/>
        <v>588994.18451479974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4011046.4509966737</v>
      </c>
      <c r="E116" s="522">
        <f>IF(+J96&lt;F115,J96,D116)</f>
        <v>151539.16279069768</v>
      </c>
      <c r="F116" s="523">
        <f t="shared" si="17"/>
        <v>3859507.2882059761</v>
      </c>
      <c r="G116" s="523">
        <f t="shared" si="18"/>
        <v>3935276.8696013251</v>
      </c>
      <c r="H116" s="526">
        <f t="shared" si="19"/>
        <v>572773.34970715712</v>
      </c>
      <c r="I116" s="577">
        <f t="shared" si="20"/>
        <v>572773.34970715712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3859507.2882059761</v>
      </c>
      <c r="E117" s="522">
        <f>IF(+J96&lt;F116,J96,D117)</f>
        <v>151539.16279069768</v>
      </c>
      <c r="F117" s="523">
        <f t="shared" si="17"/>
        <v>3707968.1254152786</v>
      </c>
      <c r="G117" s="523">
        <f t="shared" si="18"/>
        <v>3783737.7068106271</v>
      </c>
      <c r="H117" s="526">
        <f t="shared" si="19"/>
        <v>556552.51489951427</v>
      </c>
      <c r="I117" s="577">
        <f t="shared" si="20"/>
        <v>556552.51489951427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3707968.1254152786</v>
      </c>
      <c r="E118" s="522">
        <f>IF(+J96&lt;F117,J96,D118)</f>
        <v>151539.16279069768</v>
      </c>
      <c r="F118" s="523">
        <f t="shared" si="17"/>
        <v>3556428.9626245811</v>
      </c>
      <c r="G118" s="523">
        <f t="shared" si="18"/>
        <v>3632198.5440199301</v>
      </c>
      <c r="H118" s="526">
        <f t="shared" si="19"/>
        <v>540331.68009187165</v>
      </c>
      <c r="I118" s="577">
        <f t="shared" si="20"/>
        <v>540331.68009187165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3556428.9626245811</v>
      </c>
      <c r="E119" s="522">
        <f>IF(+J96&lt;F118,J96,D119)</f>
        <v>151539.16279069768</v>
      </c>
      <c r="F119" s="523">
        <f t="shared" si="17"/>
        <v>3404889.7998338835</v>
      </c>
      <c r="G119" s="523">
        <f t="shared" si="18"/>
        <v>3480659.3812292321</v>
      </c>
      <c r="H119" s="526">
        <f t="shared" si="19"/>
        <v>524110.84528422891</v>
      </c>
      <c r="I119" s="577">
        <f t="shared" si="20"/>
        <v>524110.84528422891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3404889.7998338835</v>
      </c>
      <c r="E120" s="522">
        <f>IF(+J96&lt;F119,J96,D120)</f>
        <v>151539.16279069768</v>
      </c>
      <c r="F120" s="523">
        <f t="shared" si="17"/>
        <v>3253350.637043186</v>
      </c>
      <c r="G120" s="523">
        <f t="shared" si="18"/>
        <v>3329120.218438535</v>
      </c>
      <c r="H120" s="526">
        <f t="shared" si="19"/>
        <v>507890.01047658618</v>
      </c>
      <c r="I120" s="577">
        <f t="shared" si="20"/>
        <v>507890.01047658618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3253350.637043186</v>
      </c>
      <c r="E121" s="522">
        <f>IF(+J96&lt;F120,J96,D121)</f>
        <v>151539.16279069768</v>
      </c>
      <c r="F121" s="523">
        <f t="shared" si="17"/>
        <v>3101811.4742524885</v>
      </c>
      <c r="G121" s="523">
        <f t="shared" si="18"/>
        <v>3177581.055647837</v>
      </c>
      <c r="H121" s="526">
        <f t="shared" si="19"/>
        <v>491669.17566894344</v>
      </c>
      <c r="I121" s="577">
        <f t="shared" si="20"/>
        <v>491669.17566894344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3101811.4742524885</v>
      </c>
      <c r="E122" s="522">
        <f>IF(+J96&lt;F121,J96,D122)</f>
        <v>151539.16279069768</v>
      </c>
      <c r="F122" s="523">
        <f t="shared" si="17"/>
        <v>2950272.3114617909</v>
      </c>
      <c r="G122" s="523">
        <f t="shared" si="18"/>
        <v>3026041.8928571399</v>
      </c>
      <c r="H122" s="526">
        <f t="shared" si="19"/>
        <v>475448.34086130082</v>
      </c>
      <c r="I122" s="577">
        <f t="shared" si="20"/>
        <v>475448.34086130082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2950272.3114617909</v>
      </c>
      <c r="E123" s="522">
        <f>IF(+J96&lt;F122,J96,D123)</f>
        <v>151539.16279069768</v>
      </c>
      <c r="F123" s="523">
        <f t="shared" si="17"/>
        <v>2798733.1486710934</v>
      </c>
      <c r="G123" s="523">
        <f t="shared" si="18"/>
        <v>2874502.7300664419</v>
      </c>
      <c r="H123" s="526">
        <f t="shared" si="19"/>
        <v>459227.50605365797</v>
      </c>
      <c r="I123" s="577">
        <f t="shared" si="20"/>
        <v>459227.50605365797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2798733.1486710934</v>
      </c>
      <c r="E124" s="522">
        <f>IF(+J96&lt;F123,J96,D124)</f>
        <v>151539.16279069768</v>
      </c>
      <c r="F124" s="523">
        <f t="shared" si="17"/>
        <v>2647193.9858803959</v>
      </c>
      <c r="G124" s="523">
        <f t="shared" si="18"/>
        <v>2722963.5672757449</v>
      </c>
      <c r="H124" s="526">
        <f t="shared" si="19"/>
        <v>443006.67124601535</v>
      </c>
      <c r="I124" s="577">
        <f t="shared" si="20"/>
        <v>443006.67124601535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2647193.9858803959</v>
      </c>
      <c r="E125" s="522">
        <f>IF(+J96&lt;F124,J96,D125)</f>
        <v>151539.16279069768</v>
      </c>
      <c r="F125" s="523">
        <f t="shared" si="17"/>
        <v>2495654.8230896983</v>
      </c>
      <c r="G125" s="523">
        <f t="shared" si="18"/>
        <v>2571424.4044850469</v>
      </c>
      <c r="H125" s="526">
        <f t="shared" si="19"/>
        <v>426785.83643837261</v>
      </c>
      <c r="I125" s="577">
        <f t="shared" si="20"/>
        <v>426785.83643837261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2495654.8230896983</v>
      </c>
      <c r="E126" s="522">
        <f>IF(+J96&lt;F125,J96,D126)</f>
        <v>151539.16279069768</v>
      </c>
      <c r="F126" s="523">
        <f t="shared" si="17"/>
        <v>2344115.6602990008</v>
      </c>
      <c r="G126" s="523">
        <f t="shared" si="18"/>
        <v>2419885.2416943498</v>
      </c>
      <c r="H126" s="526">
        <f t="shared" si="19"/>
        <v>410565.00163072988</v>
      </c>
      <c r="I126" s="577">
        <f t="shared" si="20"/>
        <v>410565.00163072988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2344115.6602990008</v>
      </c>
      <c r="E127" s="522">
        <f>IF(+J96&lt;F126,J96,D127)</f>
        <v>151539.16279069768</v>
      </c>
      <c r="F127" s="523">
        <f t="shared" si="17"/>
        <v>2192576.4975083033</v>
      </c>
      <c r="G127" s="523">
        <f t="shared" si="18"/>
        <v>2268346.0789036518</v>
      </c>
      <c r="H127" s="526">
        <f t="shared" si="19"/>
        <v>394344.16682308714</v>
      </c>
      <c r="I127" s="577">
        <f t="shared" si="20"/>
        <v>394344.16682308714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2192576.4975083033</v>
      </c>
      <c r="E128" s="522">
        <f>IF(+J96&lt;F127,J96,D128)</f>
        <v>151539.16279069768</v>
      </c>
      <c r="F128" s="523">
        <f t="shared" si="17"/>
        <v>2041037.3347176055</v>
      </c>
      <c r="G128" s="523">
        <f t="shared" si="18"/>
        <v>2116806.9161129543</v>
      </c>
      <c r="H128" s="526">
        <f t="shared" si="19"/>
        <v>378123.33201544441</v>
      </c>
      <c r="I128" s="577">
        <f t="shared" si="20"/>
        <v>378123.33201544441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2041037.3347176055</v>
      </c>
      <c r="E129" s="522">
        <f>IF(+J96&lt;F128,J96,D129)</f>
        <v>151539.16279069768</v>
      </c>
      <c r="F129" s="523">
        <f t="shared" si="17"/>
        <v>1889498.1719269077</v>
      </c>
      <c r="G129" s="523">
        <f t="shared" si="18"/>
        <v>1965267.7533222567</v>
      </c>
      <c r="H129" s="526">
        <f t="shared" si="19"/>
        <v>361902.49720780167</v>
      </c>
      <c r="I129" s="577">
        <f t="shared" si="20"/>
        <v>361902.49720780167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1889498.1719269077</v>
      </c>
      <c r="E130" s="522">
        <f>IF(+J96&lt;F129,J96,D130)</f>
        <v>151539.16279069768</v>
      </c>
      <c r="F130" s="523">
        <f t="shared" si="17"/>
        <v>1737959.00913621</v>
      </c>
      <c r="G130" s="523">
        <f t="shared" si="18"/>
        <v>1813728.5905315587</v>
      </c>
      <c r="H130" s="526">
        <f t="shared" si="19"/>
        <v>345681.66240015894</v>
      </c>
      <c r="I130" s="577">
        <f t="shared" si="20"/>
        <v>345681.66240015894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1737959.00913621</v>
      </c>
      <c r="E131" s="522">
        <f>IF(+J96&lt;F130,J96,D131)</f>
        <v>151539.16279069768</v>
      </c>
      <c r="F131" s="523">
        <f t="shared" ref="F131:F154" si="21">+D131-E131</f>
        <v>1586419.8463455122</v>
      </c>
      <c r="G131" s="523">
        <f t="shared" ref="G131:G154" si="22">+(F131+D131)/2</f>
        <v>1662189.4277408612</v>
      </c>
      <c r="H131" s="526">
        <f t="shared" si="19"/>
        <v>329460.8275925162</v>
      </c>
      <c r="I131" s="577">
        <f t="shared" si="20"/>
        <v>329460.8275925162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1586419.8463455122</v>
      </c>
      <c r="E132" s="522">
        <f>IF(+J96&lt;F131,J96,D132)</f>
        <v>151539.16279069768</v>
      </c>
      <c r="F132" s="523">
        <f t="shared" si="21"/>
        <v>1434880.6835548144</v>
      </c>
      <c r="G132" s="523">
        <f t="shared" si="22"/>
        <v>1510650.2649501632</v>
      </c>
      <c r="H132" s="526">
        <f t="shared" si="19"/>
        <v>313239.99278487341</v>
      </c>
      <c r="I132" s="577">
        <f t="shared" si="20"/>
        <v>313239.99278487341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1434880.6835548144</v>
      </c>
      <c r="E133" s="522">
        <f>IF(+J96&lt;F132,J96,D133)</f>
        <v>151539.16279069768</v>
      </c>
      <c r="F133" s="523">
        <f t="shared" si="21"/>
        <v>1283341.5207641167</v>
      </c>
      <c r="G133" s="523">
        <f t="shared" si="22"/>
        <v>1359111.1021594657</v>
      </c>
      <c r="H133" s="526">
        <f t="shared" si="19"/>
        <v>297019.15797723073</v>
      </c>
      <c r="I133" s="577">
        <f t="shared" si="20"/>
        <v>297019.15797723073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1283341.5207641167</v>
      </c>
      <c r="E134" s="522">
        <f>IF(+J96&lt;F133,J96,D134)</f>
        <v>151539.16279069768</v>
      </c>
      <c r="F134" s="523">
        <f t="shared" si="21"/>
        <v>1131802.3579734189</v>
      </c>
      <c r="G134" s="523">
        <f t="shared" si="22"/>
        <v>1207571.9393687677</v>
      </c>
      <c r="H134" s="526">
        <f t="shared" si="19"/>
        <v>280798.32316958794</v>
      </c>
      <c r="I134" s="577">
        <f t="shared" si="20"/>
        <v>280798.32316958794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1131802.3579734189</v>
      </c>
      <c r="E135" s="522">
        <f>IF(+J96&lt;F134,J96,D135)</f>
        <v>151539.16279069768</v>
      </c>
      <c r="F135" s="523">
        <f t="shared" si="21"/>
        <v>980263.19518272125</v>
      </c>
      <c r="G135" s="523">
        <f t="shared" si="22"/>
        <v>1056032.7765780701</v>
      </c>
      <c r="H135" s="526">
        <f t="shared" si="19"/>
        <v>264577.4883619452</v>
      </c>
      <c r="I135" s="577">
        <f t="shared" si="20"/>
        <v>264577.4883619452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980263.19518272125</v>
      </c>
      <c r="E136" s="522">
        <f>IF(+J96&lt;F135,J96,D136)</f>
        <v>151539.16279069768</v>
      </c>
      <c r="F136" s="523">
        <f t="shared" si="21"/>
        <v>828724.0323920236</v>
      </c>
      <c r="G136" s="523">
        <f t="shared" si="22"/>
        <v>904493.61378737236</v>
      </c>
      <c r="H136" s="526">
        <f t="shared" si="19"/>
        <v>248356.65355430247</v>
      </c>
      <c r="I136" s="577">
        <f t="shared" si="20"/>
        <v>248356.65355430247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828724.0323920236</v>
      </c>
      <c r="E137" s="522">
        <f>IF(+J96&lt;F136,J96,D137)</f>
        <v>151539.16279069768</v>
      </c>
      <c r="F137" s="523">
        <f t="shared" si="21"/>
        <v>677184.86960132595</v>
      </c>
      <c r="G137" s="523">
        <f t="shared" si="22"/>
        <v>752954.45099667483</v>
      </c>
      <c r="H137" s="526">
        <f t="shared" si="19"/>
        <v>232135.81874665973</v>
      </c>
      <c r="I137" s="577">
        <f t="shared" si="20"/>
        <v>232135.81874665973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677184.86960132595</v>
      </c>
      <c r="E138" s="522">
        <f>IF(+J96&lt;F137,J96,D138)</f>
        <v>151539.16279069768</v>
      </c>
      <c r="F138" s="523">
        <f t="shared" si="21"/>
        <v>525645.7068106283</v>
      </c>
      <c r="G138" s="523">
        <f t="shared" si="22"/>
        <v>601415.28820597706</v>
      </c>
      <c r="H138" s="526">
        <f t="shared" si="19"/>
        <v>215914.98393901699</v>
      </c>
      <c r="I138" s="577">
        <f t="shared" si="20"/>
        <v>215914.98393901699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525645.7068106283</v>
      </c>
      <c r="E139" s="522">
        <f>IF(+J96&lt;F138,J96,D139)</f>
        <v>151539.16279069768</v>
      </c>
      <c r="F139" s="523">
        <f t="shared" si="21"/>
        <v>374106.54401993065</v>
      </c>
      <c r="G139" s="523">
        <f t="shared" si="22"/>
        <v>449876.12541527947</v>
      </c>
      <c r="H139" s="526">
        <f t="shared" si="19"/>
        <v>199694.14913137426</v>
      </c>
      <c r="I139" s="577">
        <f t="shared" si="20"/>
        <v>199694.14913137426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374106.54401993065</v>
      </c>
      <c r="E140" s="522">
        <f>IF(+J96&lt;F139,J96,D140)</f>
        <v>151539.16279069768</v>
      </c>
      <c r="F140" s="523">
        <f t="shared" si="21"/>
        <v>222567.38122923297</v>
      </c>
      <c r="G140" s="523">
        <f t="shared" si="22"/>
        <v>298336.96262458182</v>
      </c>
      <c r="H140" s="526">
        <f t="shared" si="19"/>
        <v>183473.31432373155</v>
      </c>
      <c r="I140" s="577">
        <f t="shared" si="20"/>
        <v>183473.31432373155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222567.38122923297</v>
      </c>
      <c r="E141" s="522">
        <f>IF(+J96&lt;F140,J96,D141)</f>
        <v>151539.16279069768</v>
      </c>
      <c r="F141" s="523">
        <f t="shared" si="21"/>
        <v>71028.218438535288</v>
      </c>
      <c r="G141" s="523">
        <f t="shared" si="22"/>
        <v>146797.79983388411</v>
      </c>
      <c r="H141" s="526">
        <f t="shared" si="19"/>
        <v>167252.47951608882</v>
      </c>
      <c r="I141" s="577">
        <f t="shared" si="20"/>
        <v>167252.47951608882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71028.218438535288</v>
      </c>
      <c r="E142" s="522">
        <f>IF(+J96&lt;F141,J96,D142)</f>
        <v>71028.218438535288</v>
      </c>
      <c r="F142" s="523">
        <f t="shared" si="21"/>
        <v>0</v>
      </c>
      <c r="G142" s="523">
        <f t="shared" si="22"/>
        <v>35514.109219267644</v>
      </c>
      <c r="H142" s="526">
        <f t="shared" si="19"/>
        <v>74829.668099320173</v>
      </c>
      <c r="I142" s="577">
        <f t="shared" si="20"/>
        <v>74829.668099320173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6516184</v>
      </c>
      <c r="F155" s="375"/>
      <c r="G155" s="375"/>
      <c r="H155" s="375">
        <f>SUM(H99:H154)</f>
        <v>21524949.172603637</v>
      </c>
      <c r="I155" s="375">
        <f>SUM(I99:I154)</f>
        <v>21524949.172603637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view="pageBreakPreview" topLeftCell="A10" zoomScale="88" zoomScaleNormal="100" zoomScaleSheetLayoutView="88" workbookViewId="0">
      <selection activeCell="C15" sqref="C1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1156132.318517738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1156132.318517738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666" t="s">
        <v>474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275721.69047619047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>G24</f>
        <v>1517566.2959557369</v>
      </c>
      <c r="L24" s="519">
        <f t="shared" si="7"/>
        <v>0</v>
      </c>
      <c r="M24" s="518">
        <f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>G25</f>
        <v>1435401.3142393038</v>
      </c>
      <c r="L25" s="519">
        <f t="shared" si="7"/>
        <v>0</v>
      </c>
      <c r="M25" s="518">
        <f>H25</f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9277468.1476444378</v>
      </c>
      <c r="E26" s="520">
        <v>282446.60975609755</v>
      </c>
      <c r="F26" s="515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>G26</f>
        <v>1443609.4156354484</v>
      </c>
      <c r="L26" s="519">
        <f t="shared" si="7"/>
        <v>0</v>
      </c>
      <c r="M26" s="518">
        <f>H26</f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8995021.5378883407</v>
      </c>
      <c r="E27" s="520">
        <v>269309.5581395349</v>
      </c>
      <c r="F27" s="515">
        <v>8725711.979748806</v>
      </c>
      <c r="G27" s="516">
        <v>1151409.3290477241</v>
      </c>
      <c r="H27" s="510">
        <v>1151409.3290477241</v>
      </c>
      <c r="I27" s="511">
        <f t="shared" si="0"/>
        <v>0</v>
      </c>
      <c r="J27" s="511"/>
      <c r="K27" s="518">
        <f>G27</f>
        <v>1151409.3290477241</v>
      </c>
      <c r="L27" s="519">
        <f t="shared" ref="L27" si="10">IF(K27&lt;&gt;0,+G27-K27,0)</f>
        <v>0</v>
      </c>
      <c r="M27" s="518">
        <f>H27</f>
        <v>1151409.3290477241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>IU</v>
      </c>
      <c r="C28" s="507">
        <f>IF(D11="","-",+C27+1)</f>
        <v>2020</v>
      </c>
      <c r="D28" s="515">
        <v>8712574.9281322435</v>
      </c>
      <c r="E28" s="520">
        <v>282446.60975609755</v>
      </c>
      <c r="F28" s="515">
        <v>8430128.3183761463</v>
      </c>
      <c r="G28" s="516">
        <v>1371814.8209108626</v>
      </c>
      <c r="H28" s="510">
        <v>1371814.8209108626</v>
      </c>
      <c r="I28" s="511">
        <f t="shared" si="0"/>
        <v>0</v>
      </c>
      <c r="J28" s="511"/>
      <c r="K28" s="518">
        <f>G28</f>
        <v>1371814.8209108626</v>
      </c>
      <c r="L28" s="519">
        <f t="shared" ref="L28" si="11">IF(K28&lt;&gt;0,+G28-K28,0)</f>
        <v>0</v>
      </c>
      <c r="M28" s="518">
        <f>H28</f>
        <v>1371814.8209108626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23">
        <f>IF(F28+SUM(E$17:E28)=D$10,F28,D$10-SUM(E$17:E28))</f>
        <v>8443265.3699927069</v>
      </c>
      <c r="E29" s="522">
        <f>IF(+I14&lt;F28,I14,D29)</f>
        <v>275721.69047619047</v>
      </c>
      <c r="F29" s="523">
        <f t="shared" ref="F29:F48" si="12">+D29-E29</f>
        <v>8167543.6795165166</v>
      </c>
      <c r="G29" s="524">
        <f t="shared" ref="G29:G72" si="13">+I$12*((D29+F29)/2)+E29</f>
        <v>1156132.318517738</v>
      </c>
      <c r="H29" s="491">
        <f t="shared" ref="H29:H72" si="14">+I$13*((D29+F29)/2)+E29</f>
        <v>1156132.318517738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8167543.6795165166</v>
      </c>
      <c r="E30" s="522">
        <f>IF(+I14&lt;F29,I14,D30)</f>
        <v>275721.69047619047</v>
      </c>
      <c r="F30" s="523">
        <f t="shared" si="12"/>
        <v>7891821.9890403263</v>
      </c>
      <c r="G30" s="524">
        <f t="shared" si="13"/>
        <v>1126904.5661604269</v>
      </c>
      <c r="H30" s="491">
        <f t="shared" si="14"/>
        <v>1126904.5661604269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7891821.9890403263</v>
      </c>
      <c r="E31" s="522">
        <f>IF(+I14&lt;F30,I14,D31)</f>
        <v>275721.69047619047</v>
      </c>
      <c r="F31" s="523">
        <f t="shared" si="12"/>
        <v>7616100.298564136</v>
      </c>
      <c r="G31" s="524">
        <f t="shared" si="13"/>
        <v>1097676.8138031156</v>
      </c>
      <c r="H31" s="491">
        <f t="shared" si="14"/>
        <v>1097676.8138031156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7616100.298564136</v>
      </c>
      <c r="E32" s="522">
        <f>IF(+I14&lt;F31,I14,D32)</f>
        <v>275721.69047619047</v>
      </c>
      <c r="F32" s="523">
        <f t="shared" si="12"/>
        <v>7340378.6080879457</v>
      </c>
      <c r="G32" s="524">
        <f t="shared" si="13"/>
        <v>1068449.0614458043</v>
      </c>
      <c r="H32" s="491">
        <f t="shared" si="14"/>
        <v>1068449.0614458043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7340378.6080879457</v>
      </c>
      <c r="E33" s="522">
        <f>IF(+I14&lt;F32,I14,D33)</f>
        <v>275721.69047619047</v>
      </c>
      <c r="F33" s="523">
        <f t="shared" si="12"/>
        <v>7064656.9176117554</v>
      </c>
      <c r="G33" s="524">
        <f t="shared" si="13"/>
        <v>1039221.3090884932</v>
      </c>
      <c r="H33" s="491">
        <f t="shared" si="14"/>
        <v>1039221.3090884932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7064656.9176117554</v>
      </c>
      <c r="E34" s="522">
        <f>IF(+I14&lt;F33,I14,D34)</f>
        <v>275721.69047619047</v>
      </c>
      <c r="F34" s="523">
        <f t="shared" si="12"/>
        <v>6788935.2271355651</v>
      </c>
      <c r="G34" s="524">
        <f t="shared" si="13"/>
        <v>1009993.5567311819</v>
      </c>
      <c r="H34" s="491">
        <f t="shared" si="14"/>
        <v>1009993.5567311819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6788935.2271355651</v>
      </c>
      <c r="E35" s="522">
        <f>IF(+I14&lt;F34,I14,D35)</f>
        <v>275721.69047619047</v>
      </c>
      <c r="F35" s="523">
        <f t="shared" si="12"/>
        <v>6513213.5366593748</v>
      </c>
      <c r="G35" s="524">
        <f t="shared" si="13"/>
        <v>980765.8043738706</v>
      </c>
      <c r="H35" s="491">
        <f t="shared" si="14"/>
        <v>980765.8043738706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6513213.5366593748</v>
      </c>
      <c r="E36" s="522">
        <f>IF(+I14&lt;F35,I14,D36)</f>
        <v>275721.69047619047</v>
      </c>
      <c r="F36" s="523">
        <f t="shared" si="12"/>
        <v>6237491.8461831845</v>
      </c>
      <c r="G36" s="524">
        <f t="shared" si="13"/>
        <v>951538.05201655952</v>
      </c>
      <c r="H36" s="491">
        <f t="shared" si="14"/>
        <v>951538.05201655952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6237491.8461831845</v>
      </c>
      <c r="E37" s="522">
        <f>IF(+I14&lt;F36,I14,D37)</f>
        <v>275721.69047619047</v>
      </c>
      <c r="F37" s="523">
        <f t="shared" si="12"/>
        <v>5961770.1557069942</v>
      </c>
      <c r="G37" s="524">
        <f t="shared" si="13"/>
        <v>922310.29965924821</v>
      </c>
      <c r="H37" s="491">
        <f t="shared" si="14"/>
        <v>922310.29965924821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5961770.1557069942</v>
      </c>
      <c r="E38" s="522">
        <f>IF(+I14&lt;F37,I14,D38)</f>
        <v>275721.69047619047</v>
      </c>
      <c r="F38" s="523">
        <f t="shared" si="12"/>
        <v>5686048.4652308039</v>
      </c>
      <c r="G38" s="524">
        <f t="shared" si="13"/>
        <v>893082.54730193713</v>
      </c>
      <c r="H38" s="491">
        <f t="shared" si="14"/>
        <v>893082.54730193713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5686048.4652308039</v>
      </c>
      <c r="E39" s="522">
        <f>IF(+I14&lt;F38,I14,D39)</f>
        <v>275721.69047619047</v>
      </c>
      <c r="F39" s="523">
        <f t="shared" si="12"/>
        <v>5410326.7747546136</v>
      </c>
      <c r="G39" s="524">
        <f t="shared" si="13"/>
        <v>863854.79494462581</v>
      </c>
      <c r="H39" s="491">
        <f t="shared" si="14"/>
        <v>863854.79494462581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5410326.7747546136</v>
      </c>
      <c r="E40" s="522">
        <f>IF(+I14&lt;F39,I14,D40)</f>
        <v>275721.69047619047</v>
      </c>
      <c r="F40" s="523">
        <f t="shared" si="12"/>
        <v>5134605.0842784233</v>
      </c>
      <c r="G40" s="524">
        <f t="shared" si="13"/>
        <v>834627.0425873145</v>
      </c>
      <c r="H40" s="491">
        <f t="shared" si="14"/>
        <v>834627.0425873145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5134605.0842784233</v>
      </c>
      <c r="E41" s="522">
        <f>IF(+I14&lt;F40,I14,D41)</f>
        <v>275721.69047619047</v>
      </c>
      <c r="F41" s="523">
        <f t="shared" si="12"/>
        <v>4858883.393802233</v>
      </c>
      <c r="G41" s="524">
        <f t="shared" si="13"/>
        <v>805399.29023000342</v>
      </c>
      <c r="H41" s="491">
        <f t="shared" si="14"/>
        <v>805399.29023000342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4858883.393802233</v>
      </c>
      <c r="E42" s="522">
        <f>IF(+I14&lt;F41,I14,D42)</f>
        <v>275721.69047619047</v>
      </c>
      <c r="F42" s="523">
        <f t="shared" si="12"/>
        <v>4583161.7033260427</v>
      </c>
      <c r="G42" s="524">
        <f t="shared" si="13"/>
        <v>776171.5378726921</v>
      </c>
      <c r="H42" s="491">
        <f t="shared" si="14"/>
        <v>776171.5378726921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4583161.7033260427</v>
      </c>
      <c r="E43" s="522">
        <f>IF(+I14&lt;F42,I14,D43)</f>
        <v>275721.69047619047</v>
      </c>
      <c r="F43" s="523">
        <f t="shared" si="12"/>
        <v>4307440.0128498524</v>
      </c>
      <c r="G43" s="524">
        <f t="shared" si="13"/>
        <v>746943.78551538102</v>
      </c>
      <c r="H43" s="491">
        <f t="shared" si="14"/>
        <v>746943.78551538102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4307440.0128498524</v>
      </c>
      <c r="E44" s="522">
        <f>IF(+I14&lt;F43,I14,D44)</f>
        <v>275721.69047619047</v>
      </c>
      <c r="F44" s="523">
        <f t="shared" si="12"/>
        <v>4031718.3223736621</v>
      </c>
      <c r="G44" s="524">
        <f t="shared" si="13"/>
        <v>717716.03315806971</v>
      </c>
      <c r="H44" s="491">
        <f t="shared" si="14"/>
        <v>717716.03315806971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4031718.3223736621</v>
      </c>
      <c r="E45" s="522">
        <f>IF(+I14&lt;F44,I14,D45)</f>
        <v>275721.69047619047</v>
      </c>
      <c r="F45" s="523">
        <f t="shared" si="12"/>
        <v>3755996.6318974718</v>
      </c>
      <c r="G45" s="524">
        <f t="shared" si="13"/>
        <v>688488.28080075851</v>
      </c>
      <c r="H45" s="491">
        <f t="shared" si="14"/>
        <v>688488.28080075851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3755996.6318974718</v>
      </c>
      <c r="E46" s="522">
        <f>IF(+I14&lt;F45,I14,D46)</f>
        <v>275721.69047619047</v>
      </c>
      <c r="F46" s="523">
        <f t="shared" si="12"/>
        <v>3480274.9414212815</v>
      </c>
      <c r="G46" s="524">
        <f t="shared" si="13"/>
        <v>659260.52844344731</v>
      </c>
      <c r="H46" s="491">
        <f t="shared" si="14"/>
        <v>659260.52844344731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3480274.9414212815</v>
      </c>
      <c r="E47" s="522">
        <f>IF(+I14&lt;F46,I14,D47)</f>
        <v>275721.69047619047</v>
      </c>
      <c r="F47" s="523">
        <f t="shared" si="12"/>
        <v>3204553.2509450912</v>
      </c>
      <c r="G47" s="524">
        <f t="shared" si="13"/>
        <v>630032.776086136</v>
      </c>
      <c r="H47" s="491">
        <f t="shared" si="14"/>
        <v>630032.776086136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3204553.2509450912</v>
      </c>
      <c r="E48" s="522">
        <f>IF(+I14&lt;F47,I14,D48)</f>
        <v>275721.69047619047</v>
      </c>
      <c r="F48" s="523">
        <f t="shared" si="12"/>
        <v>2928831.5604689009</v>
      </c>
      <c r="G48" s="524">
        <f t="shared" si="13"/>
        <v>600805.02372882492</v>
      </c>
      <c r="H48" s="491">
        <f t="shared" si="14"/>
        <v>600805.02372882492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2928831.5604689009</v>
      </c>
      <c r="E49" s="522">
        <f>IF(+I14&lt;F48,I14,D49)</f>
        <v>275721.69047619047</v>
      </c>
      <c r="F49" s="523">
        <f t="shared" ref="F49:F72" si="15">+D49-E49</f>
        <v>2653109.8699927106</v>
      </c>
      <c r="G49" s="524">
        <f t="shared" si="13"/>
        <v>571577.27137151361</v>
      </c>
      <c r="H49" s="491">
        <f t="shared" si="14"/>
        <v>571577.27137151361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2653109.8699927106</v>
      </c>
      <c r="E50" s="522">
        <f>IF(+I14&lt;F49,I14,D50)</f>
        <v>275721.69047619047</v>
      </c>
      <c r="F50" s="523">
        <f t="shared" si="15"/>
        <v>2377388.1795165204</v>
      </c>
      <c r="G50" s="524">
        <f t="shared" si="13"/>
        <v>542349.51901420241</v>
      </c>
      <c r="H50" s="491">
        <f t="shared" si="14"/>
        <v>542349.51901420241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2377388.1795165204</v>
      </c>
      <c r="E51" s="522">
        <f>IF(+I14&lt;F50,I14,D51)</f>
        <v>275721.69047619047</v>
      </c>
      <c r="F51" s="523">
        <f t="shared" si="15"/>
        <v>2101666.4890403301</v>
      </c>
      <c r="G51" s="524">
        <f t="shared" si="13"/>
        <v>513121.76665689121</v>
      </c>
      <c r="H51" s="491">
        <f t="shared" si="14"/>
        <v>513121.76665689121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2101666.4890403301</v>
      </c>
      <c r="E52" s="522">
        <f>IF(+I14&lt;F51,I14,D52)</f>
        <v>275721.69047619047</v>
      </c>
      <c r="F52" s="523">
        <f t="shared" si="15"/>
        <v>1825944.7985641395</v>
      </c>
      <c r="G52" s="524">
        <f t="shared" si="13"/>
        <v>483894.01429957995</v>
      </c>
      <c r="H52" s="491">
        <f t="shared" si="14"/>
        <v>483894.01429957995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1825944.7985641395</v>
      </c>
      <c r="E53" s="522">
        <f>IF(+I14&lt;F52,I14,D53)</f>
        <v>275721.69047619047</v>
      </c>
      <c r="F53" s="523">
        <f t="shared" si="15"/>
        <v>1550223.108087949</v>
      </c>
      <c r="G53" s="524">
        <f t="shared" si="13"/>
        <v>454666.2619422687</v>
      </c>
      <c r="H53" s="491">
        <f t="shared" si="14"/>
        <v>454666.2619422687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1550223.108087949</v>
      </c>
      <c r="E54" s="522">
        <f>IF(+I14&lt;F53,I14,D54)</f>
        <v>275721.69047619047</v>
      </c>
      <c r="F54" s="523">
        <f t="shared" si="15"/>
        <v>1274501.4176117585</v>
      </c>
      <c r="G54" s="524">
        <f t="shared" si="13"/>
        <v>425438.5095849575</v>
      </c>
      <c r="H54" s="491">
        <f t="shared" si="14"/>
        <v>425438.5095849575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1274501.4176117585</v>
      </c>
      <c r="E55" s="522">
        <f>IF(+I14&lt;F54,I14,D55)</f>
        <v>275721.69047619047</v>
      </c>
      <c r="F55" s="523">
        <f t="shared" si="15"/>
        <v>998779.72713556793</v>
      </c>
      <c r="G55" s="524">
        <f t="shared" si="13"/>
        <v>396210.75722764619</v>
      </c>
      <c r="H55" s="491">
        <f t="shared" si="14"/>
        <v>396210.75722764619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998779.72713556793</v>
      </c>
      <c r="E56" s="522">
        <f>IF(+I14&lt;F55,I14,D56)</f>
        <v>275721.69047619047</v>
      </c>
      <c r="F56" s="523">
        <f t="shared" si="15"/>
        <v>723058.03665937739</v>
      </c>
      <c r="G56" s="524">
        <f t="shared" si="13"/>
        <v>366983.00487033499</v>
      </c>
      <c r="H56" s="491">
        <f t="shared" si="14"/>
        <v>366983.00487033499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723058.03665937739</v>
      </c>
      <c r="E57" s="522">
        <f>IF(+I14&lt;F56,I14,D57)</f>
        <v>275721.69047619047</v>
      </c>
      <c r="F57" s="523">
        <f t="shared" si="15"/>
        <v>447336.34618318692</v>
      </c>
      <c r="G57" s="524">
        <f t="shared" si="13"/>
        <v>337755.25251302373</v>
      </c>
      <c r="H57" s="491">
        <f t="shared" si="14"/>
        <v>337755.25251302373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447336.34618318692</v>
      </c>
      <c r="E58" s="522">
        <f>IF(+I14&lt;F57,I14,D58)</f>
        <v>275721.69047619047</v>
      </c>
      <c r="F58" s="523">
        <f t="shared" si="15"/>
        <v>171614.65570699645</v>
      </c>
      <c r="G58" s="524">
        <f t="shared" si="13"/>
        <v>308527.50015571248</v>
      </c>
      <c r="H58" s="491">
        <f t="shared" si="14"/>
        <v>308527.50015571248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171614.65570699645</v>
      </c>
      <c r="E59" s="522">
        <f>IF(+I14&lt;F58,I14,D59)</f>
        <v>171614.65570699645</v>
      </c>
      <c r="F59" s="523">
        <f t="shared" si="15"/>
        <v>0</v>
      </c>
      <c r="G59" s="524">
        <f t="shared" si="13"/>
        <v>180710.62245742965</v>
      </c>
      <c r="H59" s="491">
        <f t="shared" si="14"/>
        <v>180710.62245742965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4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4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4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4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4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4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4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4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4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4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4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24">
        <f t="shared" si="13"/>
        <v>0</v>
      </c>
      <c r="H72" s="49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11580311</v>
      </c>
      <c r="F73" s="375"/>
      <c r="G73" s="375">
        <f>SUM(G17:G72)</f>
        <v>40280092.098039478</v>
      </c>
      <c r="H73" s="375">
        <f>SUM(H17:H72)</f>
        <v>40280092.098039478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1151409.3290477241</v>
      </c>
      <c r="N87" s="546">
        <f>IF(J92&lt;D11,0,VLOOKUP(J92,C17:O72,11))</f>
        <v>1151409.3290477241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1212494.7636968775</v>
      </c>
      <c r="N88" s="550">
        <f>IF(J92&lt;D11,0,VLOOKUP(J92,C99:P154,7))</f>
        <v>1212494.7636968775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61085.43464915338</v>
      </c>
      <c r="N89" s="555">
        <f>+N88-N87</f>
        <v>61085.43464915338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269309.5581395349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20">+I99-H99</f>
        <v>0</v>
      </c>
      <c r="K99" s="514"/>
      <c r="L99" s="512">
        <f t="shared" ref="L99:L104" si="21">H99</f>
        <v>979399</v>
      </c>
      <c r="M99" s="513">
        <f t="shared" ref="M99:M130" si="22">IF(L99&lt;&gt;0,+H99-L99,0)</f>
        <v>0</v>
      </c>
      <c r="N99" s="512">
        <f t="shared" ref="N99:N104" si="23">I99</f>
        <v>979399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20"/>
        <v>0</v>
      </c>
      <c r="K100" s="514"/>
      <c r="L100" s="518">
        <f t="shared" si="21"/>
        <v>2145726.6474616765</v>
      </c>
      <c r="M100" s="519">
        <f t="shared" si="22"/>
        <v>0</v>
      </c>
      <c r="N100" s="518">
        <f t="shared" si="23"/>
        <v>2145726.6474616765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20"/>
        <v>0</v>
      </c>
      <c r="K101" s="514"/>
      <c r="L101" s="518">
        <f t="shared" si="21"/>
        <v>1931048.5627447576</v>
      </c>
      <c r="M101" s="519">
        <f t="shared" si="22"/>
        <v>0</v>
      </c>
      <c r="N101" s="518">
        <f t="shared" si="23"/>
        <v>1931048.5627447576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20"/>
        <v>0</v>
      </c>
      <c r="K102" s="514"/>
      <c r="L102" s="518">
        <f t="shared" si="21"/>
        <v>1854964.7357626334</v>
      </c>
      <c r="M102" s="519">
        <f t="shared" si="22"/>
        <v>0</v>
      </c>
      <c r="N102" s="518">
        <f t="shared" si="23"/>
        <v>1854964.7357626334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21"/>
        <v>1690357.4734906773</v>
      </c>
      <c r="M103" s="519">
        <f t="shared" ref="M103:M108" si="27">IF(L103&lt;&gt;0,+H103-L103,0)</f>
        <v>0</v>
      </c>
      <c r="N103" s="518">
        <f t="shared" si="23"/>
        <v>1690357.4734906773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21"/>
        <v>1659486.1970572667</v>
      </c>
      <c r="M104" s="519">
        <f t="shared" si="27"/>
        <v>0</v>
      </c>
      <c r="N104" s="518">
        <f t="shared" si="23"/>
        <v>1659486.1970572667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20"/>
        <v>0</v>
      </c>
      <c r="K105" s="514"/>
      <c r="L105" s="518">
        <f>H105</f>
        <v>1580858.7656028033</v>
      </c>
      <c r="M105" s="519">
        <f t="shared" si="27"/>
        <v>0</v>
      </c>
      <c r="N105" s="518">
        <f>I105</f>
        <v>1580858.7656028033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20"/>
        <v>0</v>
      </c>
      <c r="K106" s="514"/>
      <c r="L106" s="518">
        <f>H106</f>
        <v>1492120.9075767242</v>
      </c>
      <c r="M106" s="519">
        <f t="shared" si="27"/>
        <v>0</v>
      </c>
      <c r="N106" s="518">
        <f>I106</f>
        <v>1492120.9075767242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20"/>
        <v>0</v>
      </c>
      <c r="K107" s="514"/>
      <c r="L107" s="518">
        <f>H107</f>
        <v>1412659.7088236467</v>
      </c>
      <c r="M107" s="519">
        <f t="shared" si="27"/>
        <v>0</v>
      </c>
      <c r="N107" s="518">
        <f>I107</f>
        <v>1412659.7088236467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20"/>
        <v>0</v>
      </c>
      <c r="K108" s="514"/>
      <c r="L108" s="518">
        <f>H108</f>
        <v>1235032.8622445145</v>
      </c>
      <c r="M108" s="519">
        <f t="shared" si="27"/>
        <v>0</v>
      </c>
      <c r="N108" s="518">
        <f>I108</f>
        <v>1235032.8622445145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374">
        <f>IF(F108+SUM(E$99:E108)=D$92,F108,D$92-SUM(E$99:E108))</f>
        <v>8946130.7666920573</v>
      </c>
      <c r="E109" s="522">
        <f>IF(+J96&lt;F108,J96,D109)</f>
        <v>269309.5581395349</v>
      </c>
      <c r="F109" s="523">
        <f t="shared" ref="F109:F130" si="30">+D109-E109</f>
        <v>8676821.2085525226</v>
      </c>
      <c r="G109" s="523">
        <f t="shared" ref="G109:G130" si="31">+(F109+D109)/2</f>
        <v>8811475.9876222908</v>
      </c>
      <c r="H109" s="526">
        <f>+J$94*G109+E109</f>
        <v>1212494.7636968775</v>
      </c>
      <c r="I109" s="577">
        <f>+J$95*G109+E109</f>
        <v>1212494.7636968775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8676821.2085525226</v>
      </c>
      <c r="E110" s="522">
        <f>IF(+J96&lt;F109,J96,D110)</f>
        <v>269309.5581395349</v>
      </c>
      <c r="F110" s="523">
        <f t="shared" si="30"/>
        <v>8407511.6504129879</v>
      </c>
      <c r="G110" s="523">
        <f t="shared" si="31"/>
        <v>8542166.4294827543</v>
      </c>
      <c r="H110" s="526">
        <f>+J$94*G110+E110</f>
        <v>1183667.7214046204</v>
      </c>
      <c r="I110" s="577">
        <f>+J$95*G110+E110</f>
        <v>1183667.7214046204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8407511.6504129879</v>
      </c>
      <c r="E111" s="522">
        <f>IF(+J96&lt;F110,J96,D111)</f>
        <v>269309.5581395349</v>
      </c>
      <c r="F111" s="523">
        <f t="shared" si="30"/>
        <v>8138202.0922734533</v>
      </c>
      <c r="G111" s="523">
        <f t="shared" si="31"/>
        <v>8272856.8713432206</v>
      </c>
      <c r="H111" s="526">
        <f>+J$94*G111+E111</f>
        <v>1154840.6791123636</v>
      </c>
      <c r="I111" s="577">
        <f>+J$95*G111+E111</f>
        <v>1154840.6791123636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8138202.0922734533</v>
      </c>
      <c r="E112" s="522">
        <f>IF(+J96&lt;F111,J96,D112)</f>
        <v>269309.5581395349</v>
      </c>
      <c r="F112" s="523">
        <f t="shared" si="30"/>
        <v>7868892.5341339186</v>
      </c>
      <c r="G112" s="523">
        <f t="shared" si="31"/>
        <v>8003547.3132036859</v>
      </c>
      <c r="H112" s="526">
        <f>+J$94*G112+E112</f>
        <v>1126013.6368201068</v>
      </c>
      <c r="I112" s="577">
        <f>+J$95*G112+E112</f>
        <v>1126013.6368201068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7868892.5341339186</v>
      </c>
      <c r="E113" s="522">
        <f>IF(+J96&lt;F112,J96,D113)</f>
        <v>269309.5581395349</v>
      </c>
      <c r="F113" s="523">
        <f t="shared" si="30"/>
        <v>7599582.9759943839</v>
      </c>
      <c r="G113" s="523">
        <f t="shared" si="31"/>
        <v>7734237.7550641512</v>
      </c>
      <c r="H113" s="526">
        <f t="shared" ref="H113:H154" si="32">+J$94*G113+E113</f>
        <v>1097186.5945278499</v>
      </c>
      <c r="I113" s="577">
        <f t="shared" ref="I113:I154" si="33">+J$95*G113+E113</f>
        <v>1097186.5945278499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7599582.9759943839</v>
      </c>
      <c r="E114" s="522">
        <f>IF(+J96&lt;F113,J96,D114)</f>
        <v>269309.5581395349</v>
      </c>
      <c r="F114" s="523">
        <f t="shared" si="30"/>
        <v>7330273.4178548492</v>
      </c>
      <c r="G114" s="523">
        <f t="shared" si="31"/>
        <v>7464928.1969246166</v>
      </c>
      <c r="H114" s="526">
        <f t="shared" si="32"/>
        <v>1068359.5522355929</v>
      </c>
      <c r="I114" s="577">
        <f t="shared" si="33"/>
        <v>1068359.5522355929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7330273.4178548492</v>
      </c>
      <c r="E115" s="522">
        <f>IF(+J96&lt;F114,J96,D115)</f>
        <v>269309.5581395349</v>
      </c>
      <c r="F115" s="523">
        <f t="shared" si="30"/>
        <v>7060963.8597153146</v>
      </c>
      <c r="G115" s="523">
        <f t="shared" si="31"/>
        <v>7195618.6387850819</v>
      </c>
      <c r="H115" s="526">
        <f t="shared" si="32"/>
        <v>1039532.5099433359</v>
      </c>
      <c r="I115" s="577">
        <f t="shared" si="33"/>
        <v>1039532.5099433359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7060963.8597153146</v>
      </c>
      <c r="E116" s="522">
        <f>IF(+J96&lt;F115,J96,D116)</f>
        <v>269309.5581395349</v>
      </c>
      <c r="F116" s="523">
        <f t="shared" si="30"/>
        <v>6791654.3015757799</v>
      </c>
      <c r="G116" s="523">
        <f t="shared" si="31"/>
        <v>6926309.0806455472</v>
      </c>
      <c r="H116" s="526">
        <f t="shared" si="32"/>
        <v>1010705.4676510791</v>
      </c>
      <c r="I116" s="577">
        <f t="shared" si="33"/>
        <v>1010705.4676510791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6791654.3015757799</v>
      </c>
      <c r="E117" s="522">
        <f>IF(+J96&lt;F116,J96,D117)</f>
        <v>269309.5581395349</v>
      </c>
      <c r="F117" s="523">
        <f t="shared" si="30"/>
        <v>6522344.7434362452</v>
      </c>
      <c r="G117" s="523">
        <f t="shared" si="31"/>
        <v>6656999.5225060126</v>
      </c>
      <c r="H117" s="526">
        <f t="shared" si="32"/>
        <v>981878.4253588221</v>
      </c>
      <c r="I117" s="577">
        <f t="shared" si="33"/>
        <v>981878.4253588221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6522344.7434362452</v>
      </c>
      <c r="E118" s="522">
        <f>IF(+J96&lt;F117,J96,D118)</f>
        <v>269309.5581395349</v>
      </c>
      <c r="F118" s="523">
        <f t="shared" si="30"/>
        <v>6253035.1852967106</v>
      </c>
      <c r="G118" s="523">
        <f t="shared" si="31"/>
        <v>6387689.9643664779</v>
      </c>
      <c r="H118" s="526">
        <f t="shared" si="32"/>
        <v>953051.38306656515</v>
      </c>
      <c r="I118" s="577">
        <f t="shared" si="33"/>
        <v>953051.38306656515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6253035.1852967106</v>
      </c>
      <c r="E119" s="522">
        <f>IF(+J96&lt;F118,J96,D119)</f>
        <v>269309.5581395349</v>
      </c>
      <c r="F119" s="523">
        <f t="shared" si="30"/>
        <v>5983725.6271571759</v>
      </c>
      <c r="G119" s="523">
        <f t="shared" si="31"/>
        <v>6118380.4062269432</v>
      </c>
      <c r="H119" s="526">
        <f t="shared" si="32"/>
        <v>924224.34077430819</v>
      </c>
      <c r="I119" s="577">
        <f t="shared" si="33"/>
        <v>924224.34077430819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5983725.6271571759</v>
      </c>
      <c r="E120" s="522">
        <f>IF(+J96&lt;F119,J96,D120)</f>
        <v>269309.5581395349</v>
      </c>
      <c r="F120" s="523">
        <f t="shared" si="30"/>
        <v>5714416.0690176412</v>
      </c>
      <c r="G120" s="523">
        <f t="shared" si="31"/>
        <v>5849070.8480874086</v>
      </c>
      <c r="H120" s="526">
        <f t="shared" si="32"/>
        <v>895397.29848205135</v>
      </c>
      <c r="I120" s="577">
        <f t="shared" si="33"/>
        <v>895397.29848205135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5714416.0690176412</v>
      </c>
      <c r="E121" s="522">
        <f>IF(+J96&lt;F120,J96,D121)</f>
        <v>269309.5581395349</v>
      </c>
      <c r="F121" s="523">
        <f t="shared" si="30"/>
        <v>5445106.5108781066</v>
      </c>
      <c r="G121" s="523">
        <f t="shared" si="31"/>
        <v>5579761.2899478739</v>
      </c>
      <c r="H121" s="526">
        <f t="shared" si="32"/>
        <v>866570.2561897944</v>
      </c>
      <c r="I121" s="577">
        <f t="shared" si="33"/>
        <v>866570.2561897944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5445106.5108781066</v>
      </c>
      <c r="E122" s="522">
        <f>IF(+J96&lt;F121,J96,D122)</f>
        <v>269309.5581395349</v>
      </c>
      <c r="F122" s="523">
        <f t="shared" si="30"/>
        <v>5175796.9527385719</v>
      </c>
      <c r="G122" s="523">
        <f t="shared" si="31"/>
        <v>5310451.7318083392</v>
      </c>
      <c r="H122" s="526">
        <f t="shared" si="32"/>
        <v>837743.21389753744</v>
      </c>
      <c r="I122" s="577">
        <f t="shared" si="33"/>
        <v>837743.21389753744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5175796.9527385719</v>
      </c>
      <c r="E123" s="522">
        <f>IF(+J96&lt;F122,J96,D123)</f>
        <v>269309.5581395349</v>
      </c>
      <c r="F123" s="523">
        <f t="shared" si="30"/>
        <v>4906487.3945990372</v>
      </c>
      <c r="G123" s="523">
        <f t="shared" si="31"/>
        <v>5041142.1736688046</v>
      </c>
      <c r="H123" s="526">
        <f t="shared" si="32"/>
        <v>808916.17160528048</v>
      </c>
      <c r="I123" s="577">
        <f t="shared" si="33"/>
        <v>808916.17160528048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4906487.3945990372</v>
      </c>
      <c r="E124" s="522">
        <f>IF(+J96&lt;F123,J96,D124)</f>
        <v>269309.5581395349</v>
      </c>
      <c r="F124" s="523">
        <f t="shared" si="30"/>
        <v>4637177.8364595026</v>
      </c>
      <c r="G124" s="523">
        <f t="shared" si="31"/>
        <v>4771832.6155292699</v>
      </c>
      <c r="H124" s="526">
        <f t="shared" si="32"/>
        <v>780089.12931302353</v>
      </c>
      <c r="I124" s="577">
        <f t="shared" si="33"/>
        <v>780089.12931302353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4637177.8364595026</v>
      </c>
      <c r="E125" s="522">
        <f>IF(+J96&lt;F124,J96,D125)</f>
        <v>269309.5581395349</v>
      </c>
      <c r="F125" s="523">
        <f t="shared" si="30"/>
        <v>4367868.2783199679</v>
      </c>
      <c r="G125" s="523">
        <f t="shared" si="31"/>
        <v>4502523.0573897352</v>
      </c>
      <c r="H125" s="526">
        <f t="shared" si="32"/>
        <v>751262.08702076669</v>
      </c>
      <c r="I125" s="577">
        <f t="shared" si="33"/>
        <v>751262.08702076669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4367868.2783199679</v>
      </c>
      <c r="E126" s="522">
        <f>IF(+J96&lt;F125,J96,D126)</f>
        <v>269309.5581395349</v>
      </c>
      <c r="F126" s="523">
        <f t="shared" si="30"/>
        <v>4098558.7201804332</v>
      </c>
      <c r="G126" s="523">
        <f t="shared" si="31"/>
        <v>4233213.4992502006</v>
      </c>
      <c r="H126" s="526">
        <f t="shared" si="32"/>
        <v>722435.04472850973</v>
      </c>
      <c r="I126" s="577">
        <f t="shared" si="33"/>
        <v>722435.04472850973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4098558.7201804332</v>
      </c>
      <c r="E127" s="522">
        <f>IF(+J96&lt;F126,J96,D127)</f>
        <v>269309.5581395349</v>
      </c>
      <c r="F127" s="523">
        <f t="shared" si="30"/>
        <v>3829249.1620408986</v>
      </c>
      <c r="G127" s="523">
        <f t="shared" si="31"/>
        <v>3963903.9411106659</v>
      </c>
      <c r="H127" s="526">
        <f t="shared" si="32"/>
        <v>693608.00243625278</v>
      </c>
      <c r="I127" s="577">
        <f t="shared" si="33"/>
        <v>693608.00243625278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3829249.1620408986</v>
      </c>
      <c r="E128" s="522">
        <f>IF(+J96&lt;F127,J96,D128)</f>
        <v>269309.5581395349</v>
      </c>
      <c r="F128" s="523">
        <f t="shared" si="30"/>
        <v>3559939.6039013639</v>
      </c>
      <c r="G128" s="523">
        <f t="shared" si="31"/>
        <v>3694594.3829711312</v>
      </c>
      <c r="H128" s="526">
        <f t="shared" si="32"/>
        <v>664780.96014399594</v>
      </c>
      <c r="I128" s="577">
        <f t="shared" si="33"/>
        <v>664780.96014399594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3559939.6039013639</v>
      </c>
      <c r="E129" s="522">
        <f>IF(+J96&lt;F128,J96,D129)</f>
        <v>269309.5581395349</v>
      </c>
      <c r="F129" s="523">
        <f t="shared" si="30"/>
        <v>3290630.0457618292</v>
      </c>
      <c r="G129" s="523">
        <f t="shared" si="31"/>
        <v>3425284.8248315966</v>
      </c>
      <c r="H129" s="526">
        <f t="shared" si="32"/>
        <v>635953.91785173898</v>
      </c>
      <c r="I129" s="577">
        <f t="shared" si="33"/>
        <v>635953.91785173898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3290630.0457618292</v>
      </c>
      <c r="E130" s="522">
        <f>IF(+J96&lt;F129,J96,D130)</f>
        <v>269309.5581395349</v>
      </c>
      <c r="F130" s="523">
        <f t="shared" si="30"/>
        <v>3021320.4876222946</v>
      </c>
      <c r="G130" s="523">
        <f t="shared" si="31"/>
        <v>3155975.2666920619</v>
      </c>
      <c r="H130" s="526">
        <f t="shared" si="32"/>
        <v>607126.87555948202</v>
      </c>
      <c r="I130" s="577">
        <f t="shared" si="33"/>
        <v>607126.87555948202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3021320.4876222946</v>
      </c>
      <c r="E131" s="522">
        <f>IF(+J96&lt;F130,J96,D131)</f>
        <v>269309.5581395349</v>
      </c>
      <c r="F131" s="523">
        <f t="shared" ref="F131:F154" si="34">+D131-E131</f>
        <v>2752010.9294827599</v>
      </c>
      <c r="G131" s="523">
        <f t="shared" ref="G131:G154" si="35">+(F131+D131)/2</f>
        <v>2886665.7085525272</v>
      </c>
      <c r="H131" s="526">
        <f t="shared" si="32"/>
        <v>578299.83326722519</v>
      </c>
      <c r="I131" s="577">
        <f t="shared" si="33"/>
        <v>578299.83326722519</v>
      </c>
      <c r="J131" s="514">
        <f t="shared" ref="J131:J154" si="36">+I131-H131</f>
        <v>0</v>
      </c>
      <c r="K131" s="514"/>
      <c r="L131" s="525"/>
      <c r="M131" s="514">
        <f t="shared" ref="M131:M154" si="37">IF(L131&lt;&gt;0,+H131-L131,0)</f>
        <v>0</v>
      </c>
      <c r="N131" s="525"/>
      <c r="O131" s="514">
        <f t="shared" ref="O131:O154" si="38">IF(N131&lt;&gt;0,+I131-N131,0)</f>
        <v>0</v>
      </c>
      <c r="P131" s="514">
        <f t="shared" ref="P131:P154" si="39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2752010.9294827599</v>
      </c>
      <c r="E132" s="522">
        <f>IF(+J96&lt;F131,J96,D132)</f>
        <v>269309.5581395349</v>
      </c>
      <c r="F132" s="523">
        <f t="shared" si="34"/>
        <v>2482701.3713432252</v>
      </c>
      <c r="G132" s="523">
        <f t="shared" si="35"/>
        <v>2617356.1504129926</v>
      </c>
      <c r="H132" s="526">
        <f t="shared" si="32"/>
        <v>549472.79097496823</v>
      </c>
      <c r="I132" s="577">
        <f t="shared" si="33"/>
        <v>549472.79097496823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2482701.3713432252</v>
      </c>
      <c r="E133" s="522">
        <f>IF(+J96&lt;F132,J96,D133)</f>
        <v>269309.5581395349</v>
      </c>
      <c r="F133" s="523">
        <f t="shared" si="34"/>
        <v>2213391.8132036906</v>
      </c>
      <c r="G133" s="523">
        <f t="shared" si="35"/>
        <v>2348046.5922734579</v>
      </c>
      <c r="H133" s="526">
        <f t="shared" si="32"/>
        <v>520645.74868271127</v>
      </c>
      <c r="I133" s="577">
        <f t="shared" si="33"/>
        <v>520645.74868271127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2213391.8132036906</v>
      </c>
      <c r="E134" s="522">
        <f>IF(+J96&lt;F133,J96,D134)</f>
        <v>269309.5581395349</v>
      </c>
      <c r="F134" s="523">
        <f t="shared" si="34"/>
        <v>1944082.2550641557</v>
      </c>
      <c r="G134" s="523">
        <f t="shared" si="35"/>
        <v>2078737.0341339232</v>
      </c>
      <c r="H134" s="526">
        <f t="shared" si="32"/>
        <v>491818.70639045432</v>
      </c>
      <c r="I134" s="577">
        <f t="shared" si="33"/>
        <v>491818.70639045432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1944082.2550641557</v>
      </c>
      <c r="E135" s="522">
        <f>IF(+J96&lt;F134,J96,D135)</f>
        <v>269309.5581395349</v>
      </c>
      <c r="F135" s="523">
        <f t="shared" si="34"/>
        <v>1674772.6969246208</v>
      </c>
      <c r="G135" s="523">
        <f t="shared" si="35"/>
        <v>1809427.4759943881</v>
      </c>
      <c r="H135" s="526">
        <f t="shared" si="32"/>
        <v>462991.66409819736</v>
      </c>
      <c r="I135" s="577">
        <f t="shared" si="33"/>
        <v>462991.66409819736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1674772.6969246208</v>
      </c>
      <c r="E136" s="522">
        <f>IF(+J96&lt;F135,J96,D136)</f>
        <v>269309.5581395349</v>
      </c>
      <c r="F136" s="523">
        <f t="shared" si="34"/>
        <v>1405463.1387850859</v>
      </c>
      <c r="G136" s="523">
        <f t="shared" si="35"/>
        <v>1540117.9178548534</v>
      </c>
      <c r="H136" s="526">
        <f t="shared" si="32"/>
        <v>434164.62180594046</v>
      </c>
      <c r="I136" s="577">
        <f t="shared" si="33"/>
        <v>434164.62180594046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1405463.1387850859</v>
      </c>
      <c r="E137" s="522">
        <f>IF(+J96&lt;F136,J96,D137)</f>
        <v>269309.5581395349</v>
      </c>
      <c r="F137" s="523">
        <f t="shared" si="34"/>
        <v>1136153.580645551</v>
      </c>
      <c r="G137" s="523">
        <f t="shared" si="35"/>
        <v>1270808.3597153183</v>
      </c>
      <c r="H137" s="526">
        <f t="shared" si="32"/>
        <v>405337.57951368345</v>
      </c>
      <c r="I137" s="577">
        <f t="shared" si="33"/>
        <v>405337.57951368345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1136153.580645551</v>
      </c>
      <c r="E138" s="522">
        <f>IF(+J96&lt;F137,J96,D138)</f>
        <v>269309.5581395349</v>
      </c>
      <c r="F138" s="523">
        <f t="shared" si="34"/>
        <v>866844.02250601607</v>
      </c>
      <c r="G138" s="523">
        <f t="shared" si="35"/>
        <v>1001498.8015757835</v>
      </c>
      <c r="H138" s="526">
        <f t="shared" si="32"/>
        <v>376510.53722142655</v>
      </c>
      <c r="I138" s="577">
        <f t="shared" si="33"/>
        <v>376510.53722142655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866844.02250601607</v>
      </c>
      <c r="E139" s="522">
        <f>IF(+J96&lt;F138,J96,D139)</f>
        <v>269309.5581395349</v>
      </c>
      <c r="F139" s="523">
        <f t="shared" si="34"/>
        <v>597534.46436648117</v>
      </c>
      <c r="G139" s="523">
        <f t="shared" si="35"/>
        <v>732189.24343624862</v>
      </c>
      <c r="H139" s="526">
        <f t="shared" si="32"/>
        <v>347683.4949291696</v>
      </c>
      <c r="I139" s="577">
        <f t="shared" si="33"/>
        <v>347683.4949291696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597534.46436648117</v>
      </c>
      <c r="E140" s="522">
        <f>IF(+J96&lt;F139,J96,D140)</f>
        <v>269309.5581395349</v>
      </c>
      <c r="F140" s="523">
        <f t="shared" si="34"/>
        <v>328224.90622694627</v>
      </c>
      <c r="G140" s="523">
        <f t="shared" si="35"/>
        <v>462879.68529671372</v>
      </c>
      <c r="H140" s="526">
        <f t="shared" si="32"/>
        <v>318856.45263691264</v>
      </c>
      <c r="I140" s="577">
        <f t="shared" si="33"/>
        <v>318856.45263691264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328224.90622694627</v>
      </c>
      <c r="E141" s="522">
        <f>IF(+J96&lt;F140,J96,D141)</f>
        <v>269309.5581395349</v>
      </c>
      <c r="F141" s="523">
        <f t="shared" si="34"/>
        <v>58915.348087411374</v>
      </c>
      <c r="G141" s="523">
        <f t="shared" si="35"/>
        <v>193570.12715717882</v>
      </c>
      <c r="H141" s="526">
        <f t="shared" si="32"/>
        <v>290029.41034465568</v>
      </c>
      <c r="I141" s="577">
        <f t="shared" si="33"/>
        <v>290029.41034465568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58915.348087411374</v>
      </c>
      <c r="E142" s="522">
        <f>IF(+J96&lt;F141,J96,D142)</f>
        <v>58915.348087411374</v>
      </c>
      <c r="F142" s="523">
        <f t="shared" si="34"/>
        <v>0</v>
      </c>
      <c r="G142" s="523">
        <f t="shared" si="35"/>
        <v>29457.674043705687</v>
      </c>
      <c r="H142" s="526">
        <f t="shared" si="32"/>
        <v>62068.513616907534</v>
      </c>
      <c r="I142" s="577">
        <f t="shared" si="33"/>
        <v>62068.513616907534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11580311</v>
      </c>
      <c r="F155" s="375"/>
      <c r="G155" s="375"/>
      <c r="H155" s="375">
        <f>SUM(H99:H154)</f>
        <v>40835372.246066906</v>
      </c>
      <c r="I155" s="375">
        <f>SUM(I99:I154)</f>
        <v>40835372.246066906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view="pageBreakPreview" zoomScale="80" zoomScaleNormal="100" zoomScaleSheetLayoutView="80" workbookViewId="0">
      <selection activeCell="A11" sqref="A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1280389.3877484133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1280389.3877484133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10668801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254019.07142857142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>+G17</f>
        <v>720921.93663194391</v>
      </c>
      <c r="L17" s="513">
        <f t="shared" ref="L17:L72" si="1">IF(K17&lt;&gt;0,+G17-K17,0)</f>
        <v>0</v>
      </c>
      <c r="M17" s="512">
        <f>+H17</f>
        <v>720921.93663194391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1224052.9157559315</v>
      </c>
      <c r="H18" s="639">
        <v>1224052.9157559315</v>
      </c>
      <c r="I18" s="511">
        <f t="shared" si="0"/>
        <v>0</v>
      </c>
      <c r="J18" s="511"/>
      <c r="K18" s="518">
        <f>+G18</f>
        <v>1224052.9157559315</v>
      </c>
      <c r="L18" s="519">
        <f t="shared" si="1"/>
        <v>0</v>
      </c>
      <c r="M18" s="518">
        <f>+H18</f>
        <v>1224052.9157559315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214099.41860465117</v>
      </c>
      <c r="F19" s="631">
        <v>8607057.7247589324</v>
      </c>
      <c r="G19" s="630">
        <v>1081638.2440832164</v>
      </c>
      <c r="H19" s="639">
        <v>1081638.2440832164</v>
      </c>
      <c r="I19" s="511">
        <f t="shared" si="0"/>
        <v>0</v>
      </c>
      <c r="J19" s="511"/>
      <c r="K19" s="518">
        <f>+G19</f>
        <v>1081638.2440832164</v>
      </c>
      <c r="L19" s="519">
        <f t="shared" ref="L19" si="4">IF(K19&lt;&gt;0,+G19-K19,0)</f>
        <v>0</v>
      </c>
      <c r="M19" s="518">
        <f>+H19</f>
        <v>1081638.2440832164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1522356.5036646219</v>
      </c>
      <c r="H20" s="639">
        <v>1522356.5036646219</v>
      </c>
      <c r="I20" s="511">
        <f t="shared" si="0"/>
        <v>0</v>
      </c>
      <c r="J20" s="511"/>
      <c r="K20" s="518">
        <f>+G20</f>
        <v>1522356.5036646219</v>
      </c>
      <c r="L20" s="519">
        <f t="shared" ref="L20" si="6">IF(K20&lt;&gt;0,+G20-K20,0)</f>
        <v>0</v>
      </c>
      <c r="M20" s="518">
        <f>+H20</f>
        <v>1522356.5036646219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9809333.2125638109</v>
      </c>
      <c r="E21" s="522">
        <f>IF(+I14&lt;F20,I14,D21)</f>
        <v>254019.07142857142</v>
      </c>
      <c r="F21" s="523">
        <f t="shared" ref="F21:F72" si="7">+D21-E21</f>
        <v>9555314.14113524</v>
      </c>
      <c r="G21" s="524">
        <f t="shared" ref="G21:G48" si="8">+I$12*((D21+F21)/2)+E21</f>
        <v>1280389.3877484133</v>
      </c>
      <c r="H21" s="491">
        <f t="shared" ref="H21:H48" si="9">+I$13*((D21+F21)/2)+E21</f>
        <v>1280389.3877484133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9555314.14113524</v>
      </c>
      <c r="E22" s="522">
        <f>IF(+I14&lt;F21,I14,D22)</f>
        <v>254019.07142857142</v>
      </c>
      <c r="F22" s="523">
        <f t="shared" si="7"/>
        <v>9301295.0697066691</v>
      </c>
      <c r="G22" s="524">
        <f t="shared" si="8"/>
        <v>1253462.2116494784</v>
      </c>
      <c r="H22" s="491">
        <f t="shared" si="9"/>
        <v>1253462.2116494784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9301295.0697066691</v>
      </c>
      <c r="E23" s="522">
        <f>IF(+I14&lt;F22,I14,D23)</f>
        <v>254019.07142857142</v>
      </c>
      <c r="F23" s="523">
        <f t="shared" si="7"/>
        <v>9047275.9982780982</v>
      </c>
      <c r="G23" s="524">
        <f t="shared" si="8"/>
        <v>1226535.0355505433</v>
      </c>
      <c r="H23" s="491">
        <f t="shared" si="9"/>
        <v>1226535.0355505433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9047275.9982780982</v>
      </c>
      <c r="E24" s="522">
        <f>IF(+I14&lt;F23,I14,D24)</f>
        <v>254019.07142857142</v>
      </c>
      <c r="F24" s="523">
        <f t="shared" si="7"/>
        <v>8793256.9268495273</v>
      </c>
      <c r="G24" s="524">
        <f t="shared" si="8"/>
        <v>1199607.8594516083</v>
      </c>
      <c r="H24" s="491">
        <f t="shared" si="9"/>
        <v>1199607.8594516083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8793256.9268495273</v>
      </c>
      <c r="E25" s="522">
        <f>IF(+I14&lt;F24,I14,D25)</f>
        <v>254019.07142857142</v>
      </c>
      <c r="F25" s="523">
        <f t="shared" si="7"/>
        <v>8539237.8554209564</v>
      </c>
      <c r="G25" s="524">
        <f t="shared" si="8"/>
        <v>1172680.6833526734</v>
      </c>
      <c r="H25" s="491">
        <f t="shared" si="9"/>
        <v>1172680.6833526734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8539237.8554209564</v>
      </c>
      <c r="E26" s="522">
        <f>IF(+I14&lt;F25,I14,D26)</f>
        <v>254019.07142857142</v>
      </c>
      <c r="F26" s="523">
        <f t="shared" si="7"/>
        <v>8285218.7839923846</v>
      </c>
      <c r="G26" s="524">
        <f t="shared" si="8"/>
        <v>1145753.5072537384</v>
      </c>
      <c r="H26" s="491">
        <f t="shared" si="9"/>
        <v>1145753.5072537384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8285218.7839923846</v>
      </c>
      <c r="E27" s="522">
        <f>IF(+I14&lt;F26,I14,D27)</f>
        <v>254019.07142857142</v>
      </c>
      <c r="F27" s="523">
        <f t="shared" si="7"/>
        <v>8031199.7125638127</v>
      </c>
      <c r="G27" s="524">
        <f t="shared" si="8"/>
        <v>1118826.3311548033</v>
      </c>
      <c r="H27" s="491">
        <f t="shared" si="9"/>
        <v>1118826.3311548033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8031199.7125638127</v>
      </c>
      <c r="E28" s="522">
        <f>IF(+I14&lt;F27,I14,D28)</f>
        <v>254019.07142857142</v>
      </c>
      <c r="F28" s="523">
        <f t="shared" si="7"/>
        <v>7777180.6411352409</v>
      </c>
      <c r="G28" s="524">
        <f t="shared" si="8"/>
        <v>1091899.1550558682</v>
      </c>
      <c r="H28" s="491">
        <f t="shared" si="9"/>
        <v>1091899.1550558682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7777180.6411352409</v>
      </c>
      <c r="E29" s="522">
        <f>IF(+I14&lt;F28,I14,D29)</f>
        <v>254019.07142857142</v>
      </c>
      <c r="F29" s="523">
        <f t="shared" si="7"/>
        <v>7523161.5697066691</v>
      </c>
      <c r="G29" s="524">
        <f t="shared" si="8"/>
        <v>1064971.9789569331</v>
      </c>
      <c r="H29" s="491">
        <f t="shared" si="9"/>
        <v>1064971.9789569331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7523161.5697066691</v>
      </c>
      <c r="E30" s="522">
        <f>IF(+I14&lt;F29,I14,D30)</f>
        <v>254019.07142857142</v>
      </c>
      <c r="F30" s="523">
        <f t="shared" si="7"/>
        <v>7269142.4982780972</v>
      </c>
      <c r="G30" s="524">
        <f t="shared" si="8"/>
        <v>1038044.8028579981</v>
      </c>
      <c r="H30" s="491">
        <f t="shared" si="9"/>
        <v>1038044.8028579981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7269142.4982780972</v>
      </c>
      <c r="E31" s="522">
        <f>IF(+I14&lt;F30,I14,D31)</f>
        <v>254019.07142857142</v>
      </c>
      <c r="F31" s="523">
        <f t="shared" si="7"/>
        <v>7015123.4268495254</v>
      </c>
      <c r="G31" s="524">
        <f t="shared" si="8"/>
        <v>1011117.626759063</v>
      </c>
      <c r="H31" s="491">
        <f t="shared" si="9"/>
        <v>1011117.626759063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7015123.4268495254</v>
      </c>
      <c r="E32" s="522">
        <f>IF(+I14&lt;F31,I14,D32)</f>
        <v>254019.07142857142</v>
      </c>
      <c r="F32" s="523">
        <f t="shared" si="7"/>
        <v>6761104.3554209536</v>
      </c>
      <c r="G32" s="524">
        <f t="shared" si="8"/>
        <v>984190.45066012791</v>
      </c>
      <c r="H32" s="491">
        <f t="shared" si="9"/>
        <v>984190.45066012791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6761104.3554209536</v>
      </c>
      <c r="E33" s="522">
        <f>IF(+I14&lt;F32,I14,D33)</f>
        <v>254019.07142857142</v>
      </c>
      <c r="F33" s="523">
        <f t="shared" si="7"/>
        <v>6507085.2839923818</v>
      </c>
      <c r="G33" s="524">
        <f t="shared" si="8"/>
        <v>957263.27456119261</v>
      </c>
      <c r="H33" s="491">
        <f t="shared" si="9"/>
        <v>957263.27456119261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6507085.2839923818</v>
      </c>
      <c r="E34" s="522">
        <f>IF(+I14&lt;F33,I14,D34)</f>
        <v>254019.07142857142</v>
      </c>
      <c r="F34" s="523">
        <f t="shared" si="7"/>
        <v>6253066.2125638099</v>
      </c>
      <c r="G34" s="524">
        <f t="shared" si="8"/>
        <v>930336.09846225777</v>
      </c>
      <c r="H34" s="491">
        <f t="shared" si="9"/>
        <v>930336.09846225777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6253066.2125638099</v>
      </c>
      <c r="E35" s="522">
        <f>IF(+I14&lt;F34,I14,D35)</f>
        <v>254019.07142857142</v>
      </c>
      <c r="F35" s="523">
        <f t="shared" si="7"/>
        <v>5999047.1411352381</v>
      </c>
      <c r="G35" s="524">
        <f t="shared" si="8"/>
        <v>903408.92236332246</v>
      </c>
      <c r="H35" s="491">
        <f t="shared" si="9"/>
        <v>903408.92236332246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5999047.1411352381</v>
      </c>
      <c r="E36" s="522">
        <f>IF(+I14&lt;F35,I14,D36)</f>
        <v>254019.07142857142</v>
      </c>
      <c r="F36" s="523">
        <f t="shared" si="7"/>
        <v>5745028.0697066663</v>
      </c>
      <c r="G36" s="524">
        <f t="shared" si="8"/>
        <v>876481.74626438762</v>
      </c>
      <c r="H36" s="491">
        <f t="shared" si="9"/>
        <v>876481.74626438762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5745028.0697066663</v>
      </c>
      <c r="E37" s="522">
        <f>IF(+I14&lt;F36,I14,D37)</f>
        <v>254019.07142857142</v>
      </c>
      <c r="F37" s="523">
        <f t="shared" si="7"/>
        <v>5491008.9982780945</v>
      </c>
      <c r="G37" s="524">
        <f t="shared" si="8"/>
        <v>849554.57016545231</v>
      </c>
      <c r="H37" s="491">
        <f t="shared" si="9"/>
        <v>849554.57016545231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5491008.9982780945</v>
      </c>
      <c r="E38" s="522">
        <f>IF(+I14&lt;F37,I14,D38)</f>
        <v>254019.07142857142</v>
      </c>
      <c r="F38" s="523">
        <f t="shared" si="7"/>
        <v>5236989.9268495226</v>
      </c>
      <c r="G38" s="524">
        <f t="shared" si="8"/>
        <v>822627.39406651747</v>
      </c>
      <c r="H38" s="491">
        <f t="shared" si="9"/>
        <v>822627.39406651747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5236989.9268495226</v>
      </c>
      <c r="E39" s="522">
        <f>IF(+I14&lt;F38,I14,D39)</f>
        <v>254019.07142857142</v>
      </c>
      <c r="F39" s="523">
        <f t="shared" si="7"/>
        <v>4982970.8554209508</v>
      </c>
      <c r="G39" s="524">
        <f t="shared" si="8"/>
        <v>795700.21796758217</v>
      </c>
      <c r="H39" s="491">
        <f t="shared" si="9"/>
        <v>795700.21796758217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4982970.8554209508</v>
      </c>
      <c r="E40" s="522">
        <f>IF(+I14&lt;F39,I14,D40)</f>
        <v>254019.07142857142</v>
      </c>
      <c r="F40" s="523">
        <f t="shared" si="7"/>
        <v>4728951.783992379</v>
      </c>
      <c r="G40" s="524">
        <f t="shared" si="8"/>
        <v>768773.04186864733</v>
      </c>
      <c r="H40" s="491">
        <f t="shared" si="9"/>
        <v>768773.04186864733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4728951.783992379</v>
      </c>
      <c r="E41" s="522">
        <f>IF(+I14&lt;F40,I14,D41)</f>
        <v>254019.07142857142</v>
      </c>
      <c r="F41" s="523">
        <f t="shared" si="7"/>
        <v>4474932.7125638071</v>
      </c>
      <c r="G41" s="524">
        <f t="shared" si="8"/>
        <v>741845.86576971202</v>
      </c>
      <c r="H41" s="491">
        <f t="shared" si="9"/>
        <v>741845.86576971202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4474932.7125638071</v>
      </c>
      <c r="E42" s="522">
        <f>IF(+I14&lt;F41,I14,D42)</f>
        <v>254019.07142857142</v>
      </c>
      <c r="F42" s="523">
        <f t="shared" si="7"/>
        <v>4220913.6411352353</v>
      </c>
      <c r="G42" s="524">
        <f t="shared" si="8"/>
        <v>714918.68967077706</v>
      </c>
      <c r="H42" s="491">
        <f t="shared" si="9"/>
        <v>714918.68967077706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4220913.6411352353</v>
      </c>
      <c r="E43" s="522">
        <f>IF(+I14&lt;F42,I14,D43)</f>
        <v>254019.07142857142</v>
      </c>
      <c r="F43" s="523">
        <f t="shared" si="7"/>
        <v>3966894.569706664</v>
      </c>
      <c r="G43" s="524">
        <f t="shared" si="8"/>
        <v>687991.51357184199</v>
      </c>
      <c r="H43" s="491">
        <f t="shared" si="9"/>
        <v>687991.51357184199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3966894.569706664</v>
      </c>
      <c r="E44" s="522">
        <f>IF(+I14&lt;F43,I14,D44)</f>
        <v>254019.07142857142</v>
      </c>
      <c r="F44" s="523">
        <f t="shared" si="7"/>
        <v>3712875.4982780926</v>
      </c>
      <c r="G44" s="524">
        <f t="shared" si="8"/>
        <v>661064.33747290692</v>
      </c>
      <c r="H44" s="491">
        <f t="shared" si="9"/>
        <v>661064.33747290692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3712875.4982780926</v>
      </c>
      <c r="E45" s="522">
        <f>IF(+I14&lt;F44,I14,D45)</f>
        <v>254019.07142857142</v>
      </c>
      <c r="F45" s="523">
        <f t="shared" si="7"/>
        <v>3458856.4268495212</v>
      </c>
      <c r="G45" s="524">
        <f t="shared" si="8"/>
        <v>634137.16137397196</v>
      </c>
      <c r="H45" s="491">
        <f t="shared" si="9"/>
        <v>634137.16137397196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3458856.4268495212</v>
      </c>
      <c r="E46" s="522">
        <f>IF(+I14&lt;F45,I14,D46)</f>
        <v>254019.07142857142</v>
      </c>
      <c r="F46" s="523">
        <f t="shared" si="7"/>
        <v>3204837.3554209499</v>
      </c>
      <c r="G46" s="524">
        <f t="shared" si="8"/>
        <v>607209.98527503689</v>
      </c>
      <c r="H46" s="491">
        <f t="shared" si="9"/>
        <v>607209.98527503689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3204837.3554209499</v>
      </c>
      <c r="E47" s="522">
        <f>IF(+I14&lt;F46,I14,D47)</f>
        <v>254019.07142857142</v>
      </c>
      <c r="F47" s="523">
        <f t="shared" si="7"/>
        <v>2950818.2839923785</v>
      </c>
      <c r="G47" s="524">
        <f t="shared" si="8"/>
        <v>580282.80917610181</v>
      </c>
      <c r="H47" s="491">
        <f t="shared" si="9"/>
        <v>580282.80917610181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2950818.2839923785</v>
      </c>
      <c r="E48" s="522">
        <f>IF(+I14&lt;F47,I14,D48)</f>
        <v>254019.07142857142</v>
      </c>
      <c r="F48" s="523">
        <f t="shared" si="7"/>
        <v>2696799.2125638071</v>
      </c>
      <c r="G48" s="524">
        <f t="shared" si="8"/>
        <v>553355.63307716674</v>
      </c>
      <c r="H48" s="491">
        <f t="shared" si="9"/>
        <v>553355.63307716674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2696799.2125638071</v>
      </c>
      <c r="E49" s="522">
        <f>IF(+I14&lt;F48,I14,D49)</f>
        <v>254019.07142857142</v>
      </c>
      <c r="F49" s="523">
        <f t="shared" si="7"/>
        <v>2442780.1411352358</v>
      </c>
      <c r="G49" s="524">
        <f t="shared" ref="G49:G72" si="10">+I$12*((D49+F49)/2)+E49</f>
        <v>526428.45697823178</v>
      </c>
      <c r="H49" s="491">
        <f t="shared" ref="H49:H72" si="11">+I$13*((D49+F49)/2)+E49</f>
        <v>526428.45697823178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2442780.1411352358</v>
      </c>
      <c r="E50" s="522">
        <f>IF(+I14&lt;F49,I14,D50)</f>
        <v>254019.07142857142</v>
      </c>
      <c r="F50" s="523">
        <f t="shared" si="7"/>
        <v>2188761.0697066644</v>
      </c>
      <c r="G50" s="524">
        <f t="shared" si="10"/>
        <v>499501.28087929671</v>
      </c>
      <c r="H50" s="491">
        <f t="shared" si="11"/>
        <v>499501.28087929671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2188761.0697066644</v>
      </c>
      <c r="E51" s="522">
        <f>IF(+I14&lt;F50,I14,D51)</f>
        <v>254019.07142857142</v>
      </c>
      <c r="F51" s="523">
        <f t="shared" si="7"/>
        <v>1934741.9982780931</v>
      </c>
      <c r="G51" s="524">
        <f t="shared" si="10"/>
        <v>472574.10478036175</v>
      </c>
      <c r="H51" s="491">
        <f t="shared" si="11"/>
        <v>472574.10478036175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1934741.9982780931</v>
      </c>
      <c r="E52" s="522">
        <f>IF(+I14&lt;F51,I14,D52)</f>
        <v>254019.07142857142</v>
      </c>
      <c r="F52" s="523">
        <f t="shared" si="7"/>
        <v>1680722.9268495217</v>
      </c>
      <c r="G52" s="524">
        <f t="shared" si="10"/>
        <v>445646.92868142668</v>
      </c>
      <c r="H52" s="491">
        <f t="shared" si="11"/>
        <v>445646.92868142668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1680722.9268495217</v>
      </c>
      <c r="E53" s="522">
        <f>IF(+I14&lt;F52,I14,D53)</f>
        <v>254019.07142857142</v>
      </c>
      <c r="F53" s="523">
        <f t="shared" si="7"/>
        <v>1426703.8554209503</v>
      </c>
      <c r="G53" s="524">
        <f t="shared" si="10"/>
        <v>418719.75258249167</v>
      </c>
      <c r="H53" s="491">
        <f t="shared" si="11"/>
        <v>418719.75258249167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1426703.8554209503</v>
      </c>
      <c r="E54" s="522">
        <f>IF(+I14&lt;F53,I14,D54)</f>
        <v>254019.07142857142</v>
      </c>
      <c r="F54" s="523">
        <f t="shared" si="7"/>
        <v>1172684.783992379</v>
      </c>
      <c r="G54" s="524">
        <f t="shared" si="10"/>
        <v>391792.57648355665</v>
      </c>
      <c r="H54" s="491">
        <f t="shared" si="11"/>
        <v>391792.57648355665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1172684.783992379</v>
      </c>
      <c r="E55" s="522">
        <f>IF(+I14&lt;F54,I14,D55)</f>
        <v>254019.07142857142</v>
      </c>
      <c r="F55" s="523">
        <f t="shared" si="7"/>
        <v>918665.71256380761</v>
      </c>
      <c r="G55" s="524">
        <f t="shared" si="10"/>
        <v>364865.40038462158</v>
      </c>
      <c r="H55" s="491">
        <f t="shared" si="11"/>
        <v>364865.40038462158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918665.71256380761</v>
      </c>
      <c r="E56" s="522">
        <f>IF(+I14&lt;F55,I14,D56)</f>
        <v>254019.07142857142</v>
      </c>
      <c r="F56" s="523">
        <f t="shared" si="7"/>
        <v>664646.64113523625</v>
      </c>
      <c r="G56" s="524">
        <f t="shared" si="10"/>
        <v>337938.22428568656</v>
      </c>
      <c r="H56" s="491">
        <f t="shared" si="11"/>
        <v>337938.22428568656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664646.64113523625</v>
      </c>
      <c r="E57" s="522">
        <f>IF(+I14&lt;F56,I14,D57)</f>
        <v>254019.07142857142</v>
      </c>
      <c r="F57" s="523">
        <f t="shared" si="7"/>
        <v>410627.56970666483</v>
      </c>
      <c r="G57" s="524">
        <f t="shared" si="10"/>
        <v>311011.04818675155</v>
      </c>
      <c r="H57" s="491">
        <f t="shared" si="11"/>
        <v>311011.04818675155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410627.56970666483</v>
      </c>
      <c r="E58" s="522">
        <f>IF(+I14&lt;F57,I14,D58)</f>
        <v>254019.07142857142</v>
      </c>
      <c r="F58" s="523">
        <f t="shared" si="7"/>
        <v>156608.49827809341</v>
      </c>
      <c r="G58" s="524">
        <f t="shared" si="10"/>
        <v>284083.87208781647</v>
      </c>
      <c r="H58" s="491">
        <f t="shared" si="11"/>
        <v>284083.87208781647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156608.49827809341</v>
      </c>
      <c r="E59" s="522">
        <f>IF(+I14&lt;F58,I14,D59)</f>
        <v>156608.49827809341</v>
      </c>
      <c r="F59" s="523">
        <f t="shared" si="7"/>
        <v>0</v>
      </c>
      <c r="G59" s="524">
        <f t="shared" si="10"/>
        <v>164909.1045829822</v>
      </c>
      <c r="H59" s="491">
        <f t="shared" si="11"/>
        <v>164909.1045829822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10668800.999999996</v>
      </c>
      <c r="F73" s="375"/>
      <c r="G73" s="375">
        <f>SUM(G17:G72)</f>
        <v>34438870.641607046</v>
      </c>
      <c r="H73" s="375">
        <f>SUM(H17:H72)</f>
        <v>34438870.641607046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1081638.2440832164</v>
      </c>
      <c r="N87" s="546">
        <f>IF(J92&lt;D11,0,VLOOKUP(J92,C17:O72,11))</f>
        <v>1081638.2440832164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1329440.626850764</v>
      </c>
      <c r="N88" s="550">
        <f>IF(J92&lt;D11,0,VLOOKUP(J92,C99:P154,7))</f>
        <v>1329440.626850764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247802.38276754762</v>
      </c>
      <c r="N89" s="555">
        <f>+N88-N87</f>
        <v>247802.38276754762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248111.65116279069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12">+I99-H99</f>
        <v>0</v>
      </c>
      <c r="K99" s="514"/>
      <c r="L99" s="512">
        <f>+H99</f>
        <v>818789.20929668087</v>
      </c>
      <c r="M99" s="513">
        <f t="shared" ref="M99:M130" si="13">IF(L99&lt;&gt;0,+H99-L99,0)</f>
        <v>0</v>
      </c>
      <c r="N99" s="512">
        <f>+I99</f>
        <v>818789.20929668087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12"/>
        <v>0</v>
      </c>
      <c r="K100" s="514"/>
      <c r="L100" s="655">
        <f>+H100</f>
        <v>1347547.6401151039</v>
      </c>
      <c r="M100" s="514">
        <f t="shared" si="13"/>
        <v>0</v>
      </c>
      <c r="N100" s="655">
        <f>+I100</f>
        <v>1347547.6401151039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>IU</v>
      </c>
      <c r="C101" s="507">
        <f>IF(D93="","-",+C100+1)</f>
        <v>2019</v>
      </c>
      <c r="D101" s="374">
        <f>IF(F100+SUM(E$99:E100)=D$92,F100,D$92-SUM(E$99:E100))</f>
        <v>10226106.035714285</v>
      </c>
      <c r="E101" s="522">
        <f>IF(+J96&lt;F100,J96,D101)</f>
        <v>248111.65116279069</v>
      </c>
      <c r="F101" s="523">
        <f t="shared" ref="F101:F130" si="17">+D101-E101</f>
        <v>9977994.3845514953</v>
      </c>
      <c r="G101" s="523">
        <f t="shared" ref="G101:G130" si="18">+(F101+D101)/2</f>
        <v>10102050.210132889</v>
      </c>
      <c r="H101" s="526">
        <f t="shared" ref="H101:H154" si="19">+J$94*G101+E101</f>
        <v>1329440.626850764</v>
      </c>
      <c r="I101" s="577">
        <f t="shared" ref="I101:I154" si="20">+J$95*G101+E101</f>
        <v>1329440.626850764</v>
      </c>
      <c r="J101" s="514">
        <f t="shared" si="12"/>
        <v>0</v>
      </c>
      <c r="K101" s="514"/>
      <c r="L101" s="525"/>
      <c r="M101" s="514">
        <f t="shared" si="13"/>
        <v>0</v>
      </c>
      <c r="N101" s="525"/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9977994.3845514953</v>
      </c>
      <c r="E102" s="522">
        <f>IF(+J96&lt;F101,J96,D102)</f>
        <v>248111.65116279069</v>
      </c>
      <c r="F102" s="523">
        <f t="shared" si="17"/>
        <v>9729882.7333887052</v>
      </c>
      <c r="G102" s="523">
        <f t="shared" si="18"/>
        <v>9853938.5589701012</v>
      </c>
      <c r="H102" s="526">
        <f t="shared" si="19"/>
        <v>1302882.6201068459</v>
      </c>
      <c r="I102" s="577">
        <f t="shared" si="20"/>
        <v>1302882.6201068459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9729882.7333887052</v>
      </c>
      <c r="E103" s="522">
        <f>IF(+J96&lt;F102,J96,D103)</f>
        <v>248111.65116279069</v>
      </c>
      <c r="F103" s="523">
        <f t="shared" si="17"/>
        <v>9481771.082225915</v>
      </c>
      <c r="G103" s="523">
        <f t="shared" si="18"/>
        <v>9605826.9078073092</v>
      </c>
      <c r="H103" s="526">
        <f t="shared" si="19"/>
        <v>1276324.6133629272</v>
      </c>
      <c r="I103" s="577">
        <f t="shared" si="20"/>
        <v>1276324.6133629272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9481771.082225915</v>
      </c>
      <c r="E104" s="522">
        <f>IF(+J96&lt;F103,J96,D104)</f>
        <v>248111.65116279069</v>
      </c>
      <c r="F104" s="523">
        <f t="shared" si="17"/>
        <v>9233659.4310631249</v>
      </c>
      <c r="G104" s="523">
        <f t="shared" si="18"/>
        <v>9357715.2566445209</v>
      </c>
      <c r="H104" s="526">
        <f t="shared" si="19"/>
        <v>1249766.606619009</v>
      </c>
      <c r="I104" s="577">
        <f t="shared" si="20"/>
        <v>1249766.606619009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9233659.4310631249</v>
      </c>
      <c r="E105" s="522">
        <f>IF(+J96&lt;F104,J96,D105)</f>
        <v>248111.65116279069</v>
      </c>
      <c r="F105" s="523">
        <f t="shared" si="17"/>
        <v>8985547.7799003348</v>
      </c>
      <c r="G105" s="523">
        <f t="shared" si="18"/>
        <v>9109603.6054817289</v>
      </c>
      <c r="H105" s="526">
        <f t="shared" si="19"/>
        <v>1223208.5998750904</v>
      </c>
      <c r="I105" s="577">
        <f t="shared" si="20"/>
        <v>1223208.5998750904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8985547.7799003348</v>
      </c>
      <c r="E106" s="522">
        <f>IF(+J96&lt;F105,J96,D106)</f>
        <v>248111.65116279069</v>
      </c>
      <c r="F106" s="523">
        <f t="shared" si="17"/>
        <v>8737436.1287375446</v>
      </c>
      <c r="G106" s="523">
        <f t="shared" si="18"/>
        <v>8861491.9543189406</v>
      </c>
      <c r="H106" s="526">
        <f t="shared" si="19"/>
        <v>1196650.5931311722</v>
      </c>
      <c r="I106" s="577">
        <f t="shared" si="20"/>
        <v>1196650.5931311722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8737436.1287375446</v>
      </c>
      <c r="E107" s="522">
        <f>IF(+J96&lt;F106,J96,D107)</f>
        <v>248111.65116279069</v>
      </c>
      <c r="F107" s="523">
        <f t="shared" si="17"/>
        <v>8489324.4775747545</v>
      </c>
      <c r="G107" s="523">
        <f t="shared" si="18"/>
        <v>8613380.3031561486</v>
      </c>
      <c r="H107" s="526">
        <f t="shared" si="19"/>
        <v>1170092.5863872536</v>
      </c>
      <c r="I107" s="577">
        <f t="shared" si="20"/>
        <v>1170092.5863872536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8489324.4775747545</v>
      </c>
      <c r="E108" s="522">
        <f>IF(+J96&lt;F107,J96,D108)</f>
        <v>248111.65116279069</v>
      </c>
      <c r="F108" s="523">
        <f t="shared" si="17"/>
        <v>8241212.8264119634</v>
      </c>
      <c r="G108" s="523">
        <f t="shared" si="18"/>
        <v>8365268.6519933585</v>
      </c>
      <c r="H108" s="526">
        <f t="shared" si="19"/>
        <v>1143534.5796433352</v>
      </c>
      <c r="I108" s="577">
        <f t="shared" si="20"/>
        <v>1143534.5796433352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8241212.8264119634</v>
      </c>
      <c r="E109" s="522">
        <f>IF(+J96&lt;F108,J96,D109)</f>
        <v>248111.65116279069</v>
      </c>
      <c r="F109" s="523">
        <f t="shared" si="17"/>
        <v>7993101.1752491724</v>
      </c>
      <c r="G109" s="523">
        <f t="shared" si="18"/>
        <v>8117157.0008305684</v>
      </c>
      <c r="H109" s="526">
        <f t="shared" si="19"/>
        <v>1116976.5728994168</v>
      </c>
      <c r="I109" s="577">
        <f t="shared" si="20"/>
        <v>1116976.5728994168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7993101.1752491724</v>
      </c>
      <c r="E110" s="522">
        <f>IF(+J96&lt;F109,J96,D110)</f>
        <v>248111.65116279069</v>
      </c>
      <c r="F110" s="523">
        <f t="shared" si="17"/>
        <v>7744989.5240863813</v>
      </c>
      <c r="G110" s="523">
        <f t="shared" si="18"/>
        <v>7869045.3496677764</v>
      </c>
      <c r="H110" s="526">
        <f t="shared" si="19"/>
        <v>1090418.5661554981</v>
      </c>
      <c r="I110" s="577">
        <f t="shared" si="20"/>
        <v>1090418.5661554981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7744989.5240863813</v>
      </c>
      <c r="E111" s="522">
        <f>IF(+J96&lt;F110,J96,D111)</f>
        <v>248111.65116279069</v>
      </c>
      <c r="F111" s="523">
        <f t="shared" si="17"/>
        <v>7496877.8729235902</v>
      </c>
      <c r="G111" s="523">
        <f t="shared" si="18"/>
        <v>7620933.6985049862</v>
      </c>
      <c r="H111" s="526">
        <f t="shared" si="19"/>
        <v>1063860.5594115797</v>
      </c>
      <c r="I111" s="577">
        <f t="shared" si="20"/>
        <v>1063860.5594115797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7496877.8729235902</v>
      </c>
      <c r="E112" s="522">
        <f>IF(+J96&lt;F111,J96,D112)</f>
        <v>248111.65116279069</v>
      </c>
      <c r="F112" s="523">
        <f t="shared" si="17"/>
        <v>7248766.2217607992</v>
      </c>
      <c r="G112" s="523">
        <f t="shared" si="18"/>
        <v>7372822.0473421942</v>
      </c>
      <c r="H112" s="526">
        <f t="shared" si="19"/>
        <v>1037302.5526676613</v>
      </c>
      <c r="I112" s="577">
        <f t="shared" si="20"/>
        <v>1037302.5526676613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7248766.2217607992</v>
      </c>
      <c r="E113" s="522">
        <f>IF(+J96&lt;F112,J96,D113)</f>
        <v>248111.65116279069</v>
      </c>
      <c r="F113" s="523">
        <f t="shared" si="17"/>
        <v>7000654.5705980081</v>
      </c>
      <c r="G113" s="523">
        <f t="shared" si="18"/>
        <v>7124710.3961794041</v>
      </c>
      <c r="H113" s="526">
        <f t="shared" si="19"/>
        <v>1010744.5459237429</v>
      </c>
      <c r="I113" s="577">
        <f t="shared" si="20"/>
        <v>1010744.5459237429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7000654.5705980081</v>
      </c>
      <c r="E114" s="522">
        <f>IF(+J96&lt;F113,J96,D114)</f>
        <v>248111.65116279069</v>
      </c>
      <c r="F114" s="523">
        <f t="shared" si="17"/>
        <v>6752542.919435217</v>
      </c>
      <c r="G114" s="523">
        <f t="shared" si="18"/>
        <v>6876598.7450166121</v>
      </c>
      <c r="H114" s="526">
        <f t="shared" si="19"/>
        <v>984186.53917982429</v>
      </c>
      <c r="I114" s="577">
        <f t="shared" si="20"/>
        <v>984186.53917982429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6752542.919435217</v>
      </c>
      <c r="E115" s="522">
        <f>IF(+J96&lt;F114,J96,D115)</f>
        <v>248111.65116279069</v>
      </c>
      <c r="F115" s="523">
        <f t="shared" si="17"/>
        <v>6504431.268272426</v>
      </c>
      <c r="G115" s="523">
        <f t="shared" si="18"/>
        <v>6628487.093853822</v>
      </c>
      <c r="H115" s="526">
        <f t="shared" si="19"/>
        <v>957628.53243590589</v>
      </c>
      <c r="I115" s="577">
        <f t="shared" si="20"/>
        <v>957628.53243590589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6504431.268272426</v>
      </c>
      <c r="E116" s="522">
        <f>IF(+J96&lt;F115,J96,D116)</f>
        <v>248111.65116279069</v>
      </c>
      <c r="F116" s="523">
        <f t="shared" si="17"/>
        <v>6256319.6171096349</v>
      </c>
      <c r="G116" s="523">
        <f t="shared" si="18"/>
        <v>6380375.44269103</v>
      </c>
      <c r="H116" s="526">
        <f t="shared" si="19"/>
        <v>931070.52569198725</v>
      </c>
      <c r="I116" s="577">
        <f t="shared" si="20"/>
        <v>931070.52569198725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6256319.6171096349</v>
      </c>
      <c r="E117" s="522">
        <f>IF(+J96&lt;F116,J96,D117)</f>
        <v>248111.65116279069</v>
      </c>
      <c r="F117" s="523">
        <f t="shared" si="17"/>
        <v>6008207.9659468438</v>
      </c>
      <c r="G117" s="523">
        <f t="shared" si="18"/>
        <v>6132263.7915282398</v>
      </c>
      <c r="H117" s="526">
        <f t="shared" si="19"/>
        <v>904512.51894806884</v>
      </c>
      <c r="I117" s="577">
        <f t="shared" si="20"/>
        <v>904512.51894806884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6008207.9659468438</v>
      </c>
      <c r="E118" s="522">
        <f>IF(+J96&lt;F117,J96,D118)</f>
        <v>248111.65116279069</v>
      </c>
      <c r="F118" s="523">
        <f t="shared" si="17"/>
        <v>5760096.3147840528</v>
      </c>
      <c r="G118" s="523">
        <f t="shared" si="18"/>
        <v>5884152.1403654478</v>
      </c>
      <c r="H118" s="526">
        <f t="shared" si="19"/>
        <v>877954.5122041502</v>
      </c>
      <c r="I118" s="577">
        <f t="shared" si="20"/>
        <v>877954.5122041502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5760096.3147840528</v>
      </c>
      <c r="E119" s="522">
        <f>IF(+J96&lt;F118,J96,D119)</f>
        <v>248111.65116279069</v>
      </c>
      <c r="F119" s="523">
        <f t="shared" si="17"/>
        <v>5511984.6636212617</v>
      </c>
      <c r="G119" s="523">
        <f t="shared" si="18"/>
        <v>5636040.4892026577</v>
      </c>
      <c r="H119" s="526">
        <f t="shared" si="19"/>
        <v>851396.5054602318</v>
      </c>
      <c r="I119" s="577">
        <f t="shared" si="20"/>
        <v>851396.5054602318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5511984.6636212617</v>
      </c>
      <c r="E120" s="522">
        <f>IF(+J96&lt;F119,J96,D120)</f>
        <v>248111.65116279069</v>
      </c>
      <c r="F120" s="523">
        <f t="shared" si="17"/>
        <v>5263873.0124584707</v>
      </c>
      <c r="G120" s="523">
        <f t="shared" si="18"/>
        <v>5387928.8380398657</v>
      </c>
      <c r="H120" s="526">
        <f t="shared" si="19"/>
        <v>824838.49871631328</v>
      </c>
      <c r="I120" s="577">
        <f t="shared" si="20"/>
        <v>824838.49871631328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5263873.0124584707</v>
      </c>
      <c r="E121" s="522">
        <f>IF(+J96&lt;F120,J96,D121)</f>
        <v>248111.65116279069</v>
      </c>
      <c r="F121" s="523">
        <f t="shared" si="17"/>
        <v>5015761.3612956796</v>
      </c>
      <c r="G121" s="523">
        <f t="shared" si="18"/>
        <v>5139817.1868770756</v>
      </c>
      <c r="H121" s="526">
        <f t="shared" si="19"/>
        <v>798280.49197239487</v>
      </c>
      <c r="I121" s="577">
        <f t="shared" si="20"/>
        <v>798280.49197239487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5015761.3612956796</v>
      </c>
      <c r="E122" s="522">
        <f>IF(+J96&lt;F121,J96,D122)</f>
        <v>248111.65116279069</v>
      </c>
      <c r="F122" s="523">
        <f t="shared" si="17"/>
        <v>4767649.7101328885</v>
      </c>
      <c r="G122" s="523">
        <f t="shared" si="18"/>
        <v>4891705.5357142836</v>
      </c>
      <c r="H122" s="526">
        <f t="shared" si="19"/>
        <v>771722.48522847623</v>
      </c>
      <c r="I122" s="577">
        <f t="shared" si="20"/>
        <v>771722.48522847623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4767649.7101328885</v>
      </c>
      <c r="E123" s="522">
        <f>IF(+J96&lt;F122,J96,D123)</f>
        <v>248111.65116279069</v>
      </c>
      <c r="F123" s="523">
        <f t="shared" si="17"/>
        <v>4519538.0589700975</v>
      </c>
      <c r="G123" s="523">
        <f t="shared" si="18"/>
        <v>4643593.8845514935</v>
      </c>
      <c r="H123" s="526">
        <f t="shared" si="19"/>
        <v>745164.47848455783</v>
      </c>
      <c r="I123" s="577">
        <f t="shared" si="20"/>
        <v>745164.47848455783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4519538.0589700975</v>
      </c>
      <c r="E124" s="522">
        <f>IF(+J96&lt;F123,J96,D124)</f>
        <v>248111.65116279069</v>
      </c>
      <c r="F124" s="523">
        <f t="shared" si="17"/>
        <v>4271426.4078073064</v>
      </c>
      <c r="G124" s="523">
        <f t="shared" si="18"/>
        <v>4395482.2333887015</v>
      </c>
      <c r="H124" s="526">
        <f t="shared" si="19"/>
        <v>718606.47174063919</v>
      </c>
      <c r="I124" s="577">
        <f t="shared" si="20"/>
        <v>718606.47174063919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4271426.4078073064</v>
      </c>
      <c r="E125" s="522">
        <f>IF(+J96&lt;F124,J96,D125)</f>
        <v>248111.65116279069</v>
      </c>
      <c r="F125" s="523">
        <f t="shared" si="17"/>
        <v>4023314.7566445158</v>
      </c>
      <c r="G125" s="523">
        <f t="shared" si="18"/>
        <v>4147370.5822259113</v>
      </c>
      <c r="H125" s="526">
        <f t="shared" si="19"/>
        <v>692048.46499672078</v>
      </c>
      <c r="I125" s="577">
        <f t="shared" si="20"/>
        <v>692048.46499672078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4023314.7566445158</v>
      </c>
      <c r="E126" s="522">
        <f>IF(+J96&lt;F125,J96,D126)</f>
        <v>248111.65116279069</v>
      </c>
      <c r="F126" s="523">
        <f t="shared" si="17"/>
        <v>3775203.1054817252</v>
      </c>
      <c r="G126" s="523">
        <f t="shared" si="18"/>
        <v>3899258.9310631203</v>
      </c>
      <c r="H126" s="526">
        <f t="shared" si="19"/>
        <v>665490.45825280226</v>
      </c>
      <c r="I126" s="577">
        <f t="shared" si="20"/>
        <v>665490.45825280226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3775203.1054817252</v>
      </c>
      <c r="E127" s="522">
        <f>IF(+J96&lt;F126,J96,D127)</f>
        <v>248111.65116279069</v>
      </c>
      <c r="F127" s="523">
        <f t="shared" si="17"/>
        <v>3527091.4543189346</v>
      </c>
      <c r="G127" s="523">
        <f t="shared" si="18"/>
        <v>3651147.2799003301</v>
      </c>
      <c r="H127" s="526">
        <f t="shared" si="19"/>
        <v>638932.45150888385</v>
      </c>
      <c r="I127" s="577">
        <f t="shared" si="20"/>
        <v>638932.45150888385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3527091.4543189346</v>
      </c>
      <c r="E128" s="522">
        <f>IF(+J96&lt;F127,J96,D128)</f>
        <v>248111.65116279069</v>
      </c>
      <c r="F128" s="523">
        <f t="shared" si="17"/>
        <v>3278979.803156144</v>
      </c>
      <c r="G128" s="523">
        <f t="shared" si="18"/>
        <v>3403035.6287375391</v>
      </c>
      <c r="H128" s="526">
        <f t="shared" si="19"/>
        <v>612374.44476496533</v>
      </c>
      <c r="I128" s="577">
        <f t="shared" si="20"/>
        <v>612374.44476496533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3278979.803156144</v>
      </c>
      <c r="E129" s="522">
        <f>IF(+J96&lt;F128,J96,D129)</f>
        <v>248111.65116279069</v>
      </c>
      <c r="F129" s="523">
        <f t="shared" si="17"/>
        <v>3030868.1519933534</v>
      </c>
      <c r="G129" s="523">
        <f t="shared" si="18"/>
        <v>3154923.9775747489</v>
      </c>
      <c r="H129" s="526">
        <f t="shared" si="19"/>
        <v>585816.43802104692</v>
      </c>
      <c r="I129" s="577">
        <f t="shared" si="20"/>
        <v>585816.43802104692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3030868.1519933534</v>
      </c>
      <c r="E130" s="522">
        <f>IF(+J96&lt;F129,J96,D130)</f>
        <v>248111.65116279069</v>
      </c>
      <c r="F130" s="523">
        <f t="shared" si="17"/>
        <v>2782756.5008305628</v>
      </c>
      <c r="G130" s="523">
        <f t="shared" si="18"/>
        <v>2906812.3264119579</v>
      </c>
      <c r="H130" s="526">
        <f t="shared" si="19"/>
        <v>559258.4312771284</v>
      </c>
      <c r="I130" s="577">
        <f t="shared" si="20"/>
        <v>559258.4312771284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2782756.5008305628</v>
      </c>
      <c r="E131" s="522">
        <f>IF(+J96&lt;F130,J96,D131)</f>
        <v>248111.65116279069</v>
      </c>
      <c r="F131" s="523">
        <f t="shared" ref="F131:F154" si="21">+D131-E131</f>
        <v>2534644.8496677722</v>
      </c>
      <c r="G131" s="523">
        <f t="shared" ref="G131:G154" si="22">+(F131+D131)/2</f>
        <v>2658700.6752491677</v>
      </c>
      <c r="H131" s="526">
        <f t="shared" si="19"/>
        <v>532700.42453321</v>
      </c>
      <c r="I131" s="577">
        <f t="shared" si="20"/>
        <v>532700.42453321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2534644.8496677722</v>
      </c>
      <c r="E132" s="522">
        <f>IF(+J96&lt;F131,J96,D132)</f>
        <v>248111.65116279069</v>
      </c>
      <c r="F132" s="523">
        <f t="shared" si="21"/>
        <v>2286533.1985049816</v>
      </c>
      <c r="G132" s="523">
        <f t="shared" si="22"/>
        <v>2410589.0240863767</v>
      </c>
      <c r="H132" s="526">
        <f t="shared" si="19"/>
        <v>506142.41778929147</v>
      </c>
      <c r="I132" s="577">
        <f t="shared" si="20"/>
        <v>506142.41778929147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2286533.1985049816</v>
      </c>
      <c r="E133" s="522">
        <f>IF(+J96&lt;F132,J96,D133)</f>
        <v>248111.65116279069</v>
      </c>
      <c r="F133" s="523">
        <f t="shared" si="21"/>
        <v>2038421.547342191</v>
      </c>
      <c r="G133" s="523">
        <f t="shared" si="22"/>
        <v>2162477.3729235865</v>
      </c>
      <c r="H133" s="526">
        <f t="shared" si="19"/>
        <v>479584.41104537307</v>
      </c>
      <c r="I133" s="577">
        <f t="shared" si="20"/>
        <v>479584.41104537307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2038421.547342191</v>
      </c>
      <c r="E134" s="522">
        <f>IF(+J96&lt;F133,J96,D134)</f>
        <v>248111.65116279069</v>
      </c>
      <c r="F134" s="523">
        <f t="shared" si="21"/>
        <v>1790309.8961794004</v>
      </c>
      <c r="G134" s="523">
        <f t="shared" si="22"/>
        <v>1914365.7217607957</v>
      </c>
      <c r="H134" s="526">
        <f t="shared" si="19"/>
        <v>453026.40430145466</v>
      </c>
      <c r="I134" s="577">
        <f t="shared" si="20"/>
        <v>453026.40430145466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1790309.8961794004</v>
      </c>
      <c r="E135" s="522">
        <f>IF(+J96&lt;F134,J96,D135)</f>
        <v>248111.65116279069</v>
      </c>
      <c r="F135" s="523">
        <f t="shared" si="21"/>
        <v>1542198.2450166098</v>
      </c>
      <c r="G135" s="523">
        <f t="shared" si="22"/>
        <v>1666254.0705980051</v>
      </c>
      <c r="H135" s="526">
        <f t="shared" si="19"/>
        <v>426468.39755753614</v>
      </c>
      <c r="I135" s="577">
        <f t="shared" si="20"/>
        <v>426468.39755753614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1542198.2450166098</v>
      </c>
      <c r="E136" s="522">
        <f>IF(+J96&lt;F135,J96,D136)</f>
        <v>248111.65116279069</v>
      </c>
      <c r="F136" s="523">
        <f t="shared" si="21"/>
        <v>1294086.5938538192</v>
      </c>
      <c r="G136" s="523">
        <f t="shared" si="22"/>
        <v>1418142.4194352145</v>
      </c>
      <c r="H136" s="526">
        <f t="shared" si="19"/>
        <v>399910.39081361773</v>
      </c>
      <c r="I136" s="577">
        <f t="shared" si="20"/>
        <v>399910.39081361773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1294086.5938538192</v>
      </c>
      <c r="E137" s="522">
        <f>IF(+J96&lt;F136,J96,D137)</f>
        <v>248111.65116279069</v>
      </c>
      <c r="F137" s="523">
        <f t="shared" si="21"/>
        <v>1045974.9426910285</v>
      </c>
      <c r="G137" s="523">
        <f t="shared" si="22"/>
        <v>1170030.7682724239</v>
      </c>
      <c r="H137" s="526">
        <f t="shared" si="19"/>
        <v>373352.38406969927</v>
      </c>
      <c r="I137" s="577">
        <f t="shared" si="20"/>
        <v>373352.38406969927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1045974.9426910285</v>
      </c>
      <c r="E138" s="522">
        <f>IF(+J96&lt;F137,J96,D138)</f>
        <v>248111.65116279069</v>
      </c>
      <c r="F138" s="523">
        <f t="shared" si="21"/>
        <v>797863.29152823775</v>
      </c>
      <c r="G138" s="523">
        <f t="shared" si="22"/>
        <v>921919.11710963305</v>
      </c>
      <c r="H138" s="526">
        <f t="shared" si="19"/>
        <v>346794.37732578081</v>
      </c>
      <c r="I138" s="577">
        <f t="shared" si="20"/>
        <v>346794.37732578081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797863.29152823775</v>
      </c>
      <c r="E139" s="522">
        <f>IF(+J96&lt;F138,J96,D139)</f>
        <v>248111.65116279069</v>
      </c>
      <c r="F139" s="523">
        <f t="shared" si="21"/>
        <v>549751.64036544703</v>
      </c>
      <c r="G139" s="523">
        <f t="shared" si="22"/>
        <v>673807.46594684245</v>
      </c>
      <c r="H139" s="526">
        <f t="shared" si="19"/>
        <v>320236.37058186228</v>
      </c>
      <c r="I139" s="577">
        <f t="shared" si="20"/>
        <v>320236.37058186228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549751.64036544703</v>
      </c>
      <c r="E140" s="522">
        <f>IF(+J96&lt;F139,J96,D140)</f>
        <v>248111.65116279069</v>
      </c>
      <c r="F140" s="523">
        <f t="shared" si="21"/>
        <v>301639.98920265632</v>
      </c>
      <c r="G140" s="523">
        <f t="shared" si="22"/>
        <v>425695.81478405168</v>
      </c>
      <c r="H140" s="526">
        <f t="shared" si="19"/>
        <v>293678.36383794382</v>
      </c>
      <c r="I140" s="577">
        <f t="shared" si="20"/>
        <v>293678.36383794382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301639.98920265632</v>
      </c>
      <c r="E141" s="522">
        <f>IF(+J96&lt;F140,J96,D141)</f>
        <v>248111.65116279069</v>
      </c>
      <c r="F141" s="523">
        <f t="shared" si="21"/>
        <v>53528.33803986563</v>
      </c>
      <c r="G141" s="523">
        <f t="shared" si="22"/>
        <v>177584.16362126096</v>
      </c>
      <c r="H141" s="526">
        <f t="shared" si="19"/>
        <v>267120.35709402536</v>
      </c>
      <c r="I141" s="577">
        <f t="shared" si="20"/>
        <v>267120.35709402536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53528.33803986563</v>
      </c>
      <c r="E142" s="522">
        <f>IF(+J96&lt;F141,J96,D142)</f>
        <v>53528.33803986563</v>
      </c>
      <c r="F142" s="523">
        <f t="shared" si="21"/>
        <v>0</v>
      </c>
      <c r="G142" s="523">
        <f t="shared" si="22"/>
        <v>26764.169019932815</v>
      </c>
      <c r="H142" s="526">
        <f t="shared" si="19"/>
        <v>56393.189319503355</v>
      </c>
      <c r="I142" s="577">
        <f t="shared" si="20"/>
        <v>56393.189319503355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10668800.999999998</v>
      </c>
      <c r="F155" s="375"/>
      <c r="G155" s="375"/>
      <c r="H155" s="375">
        <f>SUM(H99:H154)</f>
        <v>34952230.20959948</v>
      </c>
      <c r="I155" s="375">
        <f>SUM(I99:I154)</f>
        <v>34952230.20959948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B10" sqref="B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1368573.5039296474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1368573.5039296474</v>
      </c>
      <c r="O6" s="269"/>
      <c r="P6" s="269"/>
    </row>
    <row r="7" spans="1:16" ht="13.5" thickBot="1">
      <c r="C7" s="467" t="s">
        <v>48</v>
      </c>
      <c r="D7" s="624" t="s">
        <v>421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11171456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265987.04761904763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675076.67197655526</v>
      </c>
      <c r="H17" s="639">
        <v>675076.67197655526</v>
      </c>
      <c r="I17" s="511">
        <f t="shared" ref="I17:I72" si="0">H17-G17</f>
        <v>0</v>
      </c>
      <c r="J17" s="511"/>
      <c r="K17" s="512">
        <f>+G17</f>
        <v>675076.67197655526</v>
      </c>
      <c r="L17" s="513">
        <f t="shared" ref="L17:L72" si="1">IF(K17&lt;&gt;0,+G17-K17,0)</f>
        <v>0</v>
      </c>
      <c r="M17" s="512">
        <f>+H17</f>
        <v>675076.67197655526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226302.32558139536</v>
      </c>
      <c r="F18" s="631">
        <v>9366248.4874267336</v>
      </c>
      <c r="G18" s="630">
        <v>1170030.3322670816</v>
      </c>
      <c r="H18" s="639">
        <v>1170030.3322670816</v>
      </c>
      <c r="I18" s="511">
        <f t="shared" si="0"/>
        <v>0</v>
      </c>
      <c r="J18" s="511"/>
      <c r="K18" s="518">
        <f>+G18</f>
        <v>1170030.3322670816</v>
      </c>
      <c r="L18" s="519">
        <f t="shared" si="1"/>
        <v>0</v>
      </c>
      <c r="M18" s="518">
        <f>+H18</f>
        <v>1170030.3322670816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1626753.9996720064</v>
      </c>
      <c r="H19" s="639">
        <v>1626753.9996720064</v>
      </c>
      <c r="I19" s="511">
        <f t="shared" si="0"/>
        <v>0</v>
      </c>
      <c r="J19" s="511"/>
      <c r="K19" s="518">
        <f>+G19</f>
        <v>1626753.9996720064</v>
      </c>
      <c r="L19" s="519">
        <f t="shared" ref="L19" si="4">IF(K19&lt;&gt;0,+G19-K19,0)</f>
        <v>0</v>
      </c>
      <c r="M19" s="518">
        <f>+H19</f>
        <v>1626753.9996720064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523">
        <f>IF(F19+SUM(E$17:E19)=D$10,F19,D$10-SUM(E$17:E19))</f>
        <v>10534306.560597466</v>
      </c>
      <c r="E20" s="522">
        <f>IF(+I14&lt;F19,I14,D20)</f>
        <v>265987.04761904763</v>
      </c>
      <c r="F20" s="523">
        <f t="shared" ref="F20:F72" si="6">+D20-E20</f>
        <v>10268319.512978418</v>
      </c>
      <c r="G20" s="524">
        <f t="shared" ref="G20:G72" si="7">+I$12*((D20+F20)/2)+E20</f>
        <v>1368573.5039296474</v>
      </c>
      <c r="H20" s="491">
        <f t="shared" ref="H20:H72" si="8">+I$13*((D20+F20)/2)+E20</f>
        <v>1368573.5039296474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10268319.512978418</v>
      </c>
      <c r="E21" s="522">
        <f>IF(+I14&lt;F20,I14,D21)</f>
        <v>265987.04761904763</v>
      </c>
      <c r="F21" s="523">
        <f t="shared" si="6"/>
        <v>10002332.465359369</v>
      </c>
      <c r="G21" s="524">
        <f t="shared" si="7"/>
        <v>1340377.6679595599</v>
      </c>
      <c r="H21" s="491">
        <f t="shared" si="8"/>
        <v>1340377.6679595599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10002332.465359369</v>
      </c>
      <c r="E22" s="522">
        <f>IF(+I14&lt;F21,I14,D22)</f>
        <v>265987.04761904763</v>
      </c>
      <c r="F22" s="523">
        <f t="shared" si="6"/>
        <v>9736345.4177403208</v>
      </c>
      <c r="G22" s="524">
        <f t="shared" si="7"/>
        <v>1312181.8319894725</v>
      </c>
      <c r="H22" s="491">
        <f t="shared" si="8"/>
        <v>1312181.8319894725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9736345.4177403208</v>
      </c>
      <c r="E23" s="522">
        <f>IF(+I14&lt;F22,I14,D23)</f>
        <v>265987.04761904763</v>
      </c>
      <c r="F23" s="523">
        <f t="shared" si="6"/>
        <v>9470358.3701212723</v>
      </c>
      <c r="G23" s="524">
        <f t="shared" si="7"/>
        <v>1283985.9960193848</v>
      </c>
      <c r="H23" s="491">
        <f t="shared" si="8"/>
        <v>1283985.9960193848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9470358.3701212723</v>
      </c>
      <c r="E24" s="522">
        <f>IF(+I14&lt;F23,I14,D24)</f>
        <v>265987.04761904763</v>
      </c>
      <c r="F24" s="523">
        <f t="shared" si="6"/>
        <v>9204371.3225022238</v>
      </c>
      <c r="G24" s="524">
        <f t="shared" si="7"/>
        <v>1255790.1600492974</v>
      </c>
      <c r="H24" s="491">
        <f t="shared" si="8"/>
        <v>1255790.1600492974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9204371.3225022238</v>
      </c>
      <c r="E25" s="522">
        <f>IF(+I14&lt;F24,I14,D25)</f>
        <v>265987.04761904763</v>
      </c>
      <c r="F25" s="523">
        <f t="shared" si="6"/>
        <v>8938384.2748831753</v>
      </c>
      <c r="G25" s="524">
        <f t="shared" si="7"/>
        <v>1227594.3240792099</v>
      </c>
      <c r="H25" s="491">
        <f t="shared" si="8"/>
        <v>1227594.3240792099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8938384.2748831753</v>
      </c>
      <c r="E26" s="522">
        <f>IF(+I14&lt;F25,I14,D26)</f>
        <v>265987.04761904763</v>
      </c>
      <c r="F26" s="523">
        <f t="shared" si="6"/>
        <v>8672397.2272641268</v>
      </c>
      <c r="G26" s="524">
        <f t="shared" si="7"/>
        <v>1199398.4881091225</v>
      </c>
      <c r="H26" s="491">
        <f t="shared" si="8"/>
        <v>1199398.4881091225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8672397.2272641268</v>
      </c>
      <c r="E27" s="522">
        <f>IF(+I14&lt;F26,I14,D27)</f>
        <v>265987.04761904763</v>
      </c>
      <c r="F27" s="523">
        <f t="shared" si="6"/>
        <v>8406410.1796450783</v>
      </c>
      <c r="G27" s="524">
        <f t="shared" si="7"/>
        <v>1171202.6521390351</v>
      </c>
      <c r="H27" s="491">
        <f t="shared" si="8"/>
        <v>1171202.6521390351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8406410.1796450783</v>
      </c>
      <c r="E28" s="522">
        <f>IF(+I14&lt;F27,I14,D28)</f>
        <v>265987.04761904763</v>
      </c>
      <c r="F28" s="523">
        <f t="shared" si="6"/>
        <v>8140423.1320260307</v>
      </c>
      <c r="G28" s="524">
        <f t="shared" si="7"/>
        <v>1143006.8161689474</v>
      </c>
      <c r="H28" s="491">
        <f t="shared" si="8"/>
        <v>1143006.8161689474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8140423.1320260307</v>
      </c>
      <c r="E29" s="522">
        <f>IF(+I14&lt;F28,I14,D29)</f>
        <v>265987.04761904763</v>
      </c>
      <c r="F29" s="523">
        <f t="shared" si="6"/>
        <v>7874436.0844069831</v>
      </c>
      <c r="G29" s="524">
        <f t="shared" si="7"/>
        <v>1114810.9801988602</v>
      </c>
      <c r="H29" s="491">
        <f t="shared" si="8"/>
        <v>1114810.9801988602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7874436.0844069831</v>
      </c>
      <c r="E30" s="522">
        <f>IF(+I14&lt;F29,I14,D30)</f>
        <v>265987.04761904763</v>
      </c>
      <c r="F30" s="523">
        <f t="shared" si="6"/>
        <v>7608449.0367879355</v>
      </c>
      <c r="G30" s="524">
        <f t="shared" si="7"/>
        <v>1086615.1442287727</v>
      </c>
      <c r="H30" s="491">
        <f t="shared" si="8"/>
        <v>1086615.1442287727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7608449.0367879355</v>
      </c>
      <c r="E31" s="522">
        <f>IF(+I14&lt;F30,I14,D31)</f>
        <v>265987.04761904763</v>
      </c>
      <c r="F31" s="523">
        <f t="shared" si="6"/>
        <v>7342461.989168888</v>
      </c>
      <c r="G31" s="524">
        <f t="shared" si="7"/>
        <v>1058419.3082586853</v>
      </c>
      <c r="H31" s="491">
        <f t="shared" si="8"/>
        <v>1058419.3082586853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7342461.989168888</v>
      </c>
      <c r="E32" s="522">
        <f>IF(+I14&lt;F31,I14,D32)</f>
        <v>265987.04761904763</v>
      </c>
      <c r="F32" s="523">
        <f t="shared" si="6"/>
        <v>7076474.9415498404</v>
      </c>
      <c r="G32" s="524">
        <f t="shared" si="7"/>
        <v>1030223.4722885978</v>
      </c>
      <c r="H32" s="491">
        <f t="shared" si="8"/>
        <v>1030223.4722885978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7076474.9415498404</v>
      </c>
      <c r="E33" s="522">
        <f>IF(+I14&lt;F32,I14,D33)</f>
        <v>265987.04761904763</v>
      </c>
      <c r="F33" s="523">
        <f t="shared" si="6"/>
        <v>6810487.8939307928</v>
      </c>
      <c r="G33" s="524">
        <f t="shared" si="7"/>
        <v>1002027.6363185106</v>
      </c>
      <c r="H33" s="491">
        <f t="shared" si="8"/>
        <v>1002027.6363185106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6810487.8939307928</v>
      </c>
      <c r="E34" s="522">
        <f>IF(+I14&lt;F33,I14,D34)</f>
        <v>265987.04761904763</v>
      </c>
      <c r="F34" s="523">
        <f t="shared" si="6"/>
        <v>6544500.8463117452</v>
      </c>
      <c r="G34" s="524">
        <f t="shared" si="7"/>
        <v>973831.80034842319</v>
      </c>
      <c r="H34" s="491">
        <f t="shared" si="8"/>
        <v>973831.80034842319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6544500.8463117452</v>
      </c>
      <c r="E35" s="522">
        <f>IF(+I14&lt;F34,I14,D35)</f>
        <v>265987.04761904763</v>
      </c>
      <c r="F35" s="523">
        <f t="shared" si="6"/>
        <v>6278513.7986926977</v>
      </c>
      <c r="G35" s="524">
        <f t="shared" si="7"/>
        <v>945635.96437833575</v>
      </c>
      <c r="H35" s="491">
        <f t="shared" si="8"/>
        <v>945635.96437833575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6278513.7986926977</v>
      </c>
      <c r="E36" s="522">
        <f>IF(+I14&lt;F35,I14,D36)</f>
        <v>265987.04761904763</v>
      </c>
      <c r="F36" s="523">
        <f t="shared" si="6"/>
        <v>6012526.7510736501</v>
      </c>
      <c r="G36" s="524">
        <f t="shared" si="7"/>
        <v>917440.1284082483</v>
      </c>
      <c r="H36" s="491">
        <f t="shared" si="8"/>
        <v>917440.1284082483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6012526.7510736501</v>
      </c>
      <c r="E37" s="522">
        <f>IF(+I14&lt;F36,I14,D37)</f>
        <v>265987.04761904763</v>
      </c>
      <c r="F37" s="523">
        <f t="shared" si="6"/>
        <v>5746539.7034546025</v>
      </c>
      <c r="G37" s="524">
        <f t="shared" si="7"/>
        <v>889244.29243816109</v>
      </c>
      <c r="H37" s="491">
        <f t="shared" si="8"/>
        <v>889244.29243816109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5746539.7034546025</v>
      </c>
      <c r="E38" s="522">
        <f>IF(+I14&lt;F37,I14,D38)</f>
        <v>265987.04761904763</v>
      </c>
      <c r="F38" s="523">
        <f t="shared" si="6"/>
        <v>5480552.6558355549</v>
      </c>
      <c r="G38" s="524">
        <f t="shared" si="7"/>
        <v>861048.45646807342</v>
      </c>
      <c r="H38" s="491">
        <f t="shared" si="8"/>
        <v>861048.45646807342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5480552.6558355549</v>
      </c>
      <c r="E39" s="522">
        <f>IF(+I14&lt;F38,I14,D39)</f>
        <v>265987.04761904763</v>
      </c>
      <c r="F39" s="523">
        <f t="shared" si="6"/>
        <v>5214565.6082165074</v>
      </c>
      <c r="G39" s="524">
        <f t="shared" si="7"/>
        <v>832852.62049798621</v>
      </c>
      <c r="H39" s="491">
        <f t="shared" si="8"/>
        <v>832852.62049798621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5214565.6082165074</v>
      </c>
      <c r="E40" s="522">
        <f>IF(+I14&lt;F39,I14,D40)</f>
        <v>265987.04761904763</v>
      </c>
      <c r="F40" s="523">
        <f t="shared" si="6"/>
        <v>4948578.5605974598</v>
      </c>
      <c r="G40" s="524">
        <f t="shared" si="7"/>
        <v>804656.78452789877</v>
      </c>
      <c r="H40" s="491">
        <f t="shared" si="8"/>
        <v>804656.78452789877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4948578.5605974598</v>
      </c>
      <c r="E41" s="522">
        <f>IF(+I14&lt;F40,I14,D41)</f>
        <v>265987.04761904763</v>
      </c>
      <c r="F41" s="523">
        <f t="shared" si="6"/>
        <v>4682591.5129784122</v>
      </c>
      <c r="G41" s="524">
        <f t="shared" si="7"/>
        <v>776460.94855781132</v>
      </c>
      <c r="H41" s="491">
        <f t="shared" si="8"/>
        <v>776460.94855781132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4682591.5129784122</v>
      </c>
      <c r="E42" s="522">
        <f>IF(+I14&lt;F41,I14,D42)</f>
        <v>265987.04761904763</v>
      </c>
      <c r="F42" s="523">
        <f t="shared" si="6"/>
        <v>4416604.4653593646</v>
      </c>
      <c r="G42" s="524">
        <f t="shared" si="7"/>
        <v>748265.11258772388</v>
      </c>
      <c r="H42" s="491">
        <f t="shared" si="8"/>
        <v>748265.11258772388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4416604.4653593646</v>
      </c>
      <c r="E43" s="522">
        <f>IF(+I14&lt;F42,I14,D43)</f>
        <v>265987.04761904763</v>
      </c>
      <c r="F43" s="523">
        <f t="shared" si="6"/>
        <v>4150617.4177403171</v>
      </c>
      <c r="G43" s="524">
        <f t="shared" si="7"/>
        <v>720069.27661763667</v>
      </c>
      <c r="H43" s="491">
        <f t="shared" si="8"/>
        <v>720069.27661763667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4150617.4177403171</v>
      </c>
      <c r="E44" s="522">
        <f>IF(+I14&lt;F43,I14,D44)</f>
        <v>265987.04761904763</v>
      </c>
      <c r="F44" s="523">
        <f t="shared" si="6"/>
        <v>3884630.3701212695</v>
      </c>
      <c r="G44" s="524">
        <f t="shared" si="7"/>
        <v>691873.44064754923</v>
      </c>
      <c r="H44" s="491">
        <f t="shared" si="8"/>
        <v>691873.44064754923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3884630.3701212695</v>
      </c>
      <c r="E45" s="522">
        <f>IF(+I14&lt;F44,I14,D45)</f>
        <v>265987.04761904763</v>
      </c>
      <c r="F45" s="523">
        <f t="shared" si="6"/>
        <v>3618643.3225022219</v>
      </c>
      <c r="G45" s="524">
        <f t="shared" si="7"/>
        <v>663677.60467746179</v>
      </c>
      <c r="H45" s="491">
        <f t="shared" si="8"/>
        <v>663677.60467746179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3618643.3225022219</v>
      </c>
      <c r="E46" s="522">
        <f>IF(+I14&lt;F45,I14,D46)</f>
        <v>265987.04761904763</v>
      </c>
      <c r="F46" s="523">
        <f t="shared" si="6"/>
        <v>3352656.2748831743</v>
      </c>
      <c r="G46" s="524">
        <f t="shared" si="7"/>
        <v>635481.76870737434</v>
      </c>
      <c r="H46" s="491">
        <f t="shared" si="8"/>
        <v>635481.76870737434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3352656.2748831743</v>
      </c>
      <c r="E47" s="522">
        <f>IF(+I14&lt;F46,I14,D47)</f>
        <v>265987.04761904763</v>
      </c>
      <c r="F47" s="523">
        <f t="shared" si="6"/>
        <v>3086669.2272641268</v>
      </c>
      <c r="G47" s="524">
        <f t="shared" si="7"/>
        <v>607285.9327372869</v>
      </c>
      <c r="H47" s="491">
        <f t="shared" si="8"/>
        <v>607285.9327372869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3086669.2272641268</v>
      </c>
      <c r="E48" s="522">
        <f>IF(+I14&lt;F47,I14,D48)</f>
        <v>265987.04761904763</v>
      </c>
      <c r="F48" s="523">
        <f t="shared" si="6"/>
        <v>2820682.1796450792</v>
      </c>
      <c r="G48" s="524">
        <f t="shared" si="7"/>
        <v>579090.09676719957</v>
      </c>
      <c r="H48" s="491">
        <f t="shared" si="8"/>
        <v>579090.09676719957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2820682.1796450792</v>
      </c>
      <c r="E49" s="522">
        <f>IF(+I14&lt;F48,I14,D49)</f>
        <v>265987.04761904763</v>
      </c>
      <c r="F49" s="523">
        <f t="shared" si="6"/>
        <v>2554695.1320260316</v>
      </c>
      <c r="G49" s="524">
        <f t="shared" si="7"/>
        <v>550894.26079711225</v>
      </c>
      <c r="H49" s="491">
        <f t="shared" si="8"/>
        <v>550894.26079711225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2554695.1320260316</v>
      </c>
      <c r="E50" s="522">
        <f>IF(+I14&lt;F49,I14,D50)</f>
        <v>265987.04761904763</v>
      </c>
      <c r="F50" s="523">
        <f t="shared" si="6"/>
        <v>2288708.084406984</v>
      </c>
      <c r="G50" s="524">
        <f t="shared" si="7"/>
        <v>522698.42482702481</v>
      </c>
      <c r="H50" s="491">
        <f t="shared" si="8"/>
        <v>522698.42482702481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2288708.084406984</v>
      </c>
      <c r="E51" s="522">
        <f>IF(+I14&lt;F50,I14,D51)</f>
        <v>265987.04761904763</v>
      </c>
      <c r="F51" s="523">
        <f t="shared" si="6"/>
        <v>2022721.0367879365</v>
      </c>
      <c r="G51" s="524">
        <f t="shared" si="7"/>
        <v>494502.58885693736</v>
      </c>
      <c r="H51" s="491">
        <f t="shared" si="8"/>
        <v>494502.58885693736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2022721.0367879365</v>
      </c>
      <c r="E52" s="522">
        <f>IF(+I14&lt;F51,I14,D52)</f>
        <v>265987.04761904763</v>
      </c>
      <c r="F52" s="523">
        <f t="shared" si="6"/>
        <v>1756733.9891688889</v>
      </c>
      <c r="G52" s="524">
        <f t="shared" si="7"/>
        <v>466306.75288685004</v>
      </c>
      <c r="H52" s="491">
        <f t="shared" si="8"/>
        <v>466306.75288685004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1756733.9891688889</v>
      </c>
      <c r="E53" s="522">
        <f>IF(+I14&lt;F52,I14,D53)</f>
        <v>265987.04761904763</v>
      </c>
      <c r="F53" s="523">
        <f t="shared" si="6"/>
        <v>1490746.9415498413</v>
      </c>
      <c r="G53" s="524">
        <f t="shared" si="7"/>
        <v>438110.9169167626</v>
      </c>
      <c r="H53" s="491">
        <f t="shared" si="8"/>
        <v>438110.9169167626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1490746.9415498413</v>
      </c>
      <c r="E54" s="522">
        <f>IF(+I14&lt;F53,I14,D54)</f>
        <v>265987.04761904763</v>
      </c>
      <c r="F54" s="523">
        <f t="shared" si="6"/>
        <v>1224759.8939307937</v>
      </c>
      <c r="G54" s="524">
        <f t="shared" si="7"/>
        <v>409915.08094667521</v>
      </c>
      <c r="H54" s="491">
        <f t="shared" si="8"/>
        <v>409915.08094667521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1224759.8939307937</v>
      </c>
      <c r="E55" s="522">
        <f>IF(+I14&lt;F54,I14,D55)</f>
        <v>265987.04761904763</v>
      </c>
      <c r="F55" s="523">
        <f t="shared" si="6"/>
        <v>958772.84631174617</v>
      </c>
      <c r="G55" s="524">
        <f t="shared" si="7"/>
        <v>381719.24497658783</v>
      </c>
      <c r="H55" s="491">
        <f t="shared" si="8"/>
        <v>381719.24497658783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958772.84631174617</v>
      </c>
      <c r="E56" s="522">
        <f>IF(+I14&lt;F55,I14,D56)</f>
        <v>265987.04761904763</v>
      </c>
      <c r="F56" s="523">
        <f t="shared" si="6"/>
        <v>692785.79869269859</v>
      </c>
      <c r="G56" s="524">
        <f t="shared" si="7"/>
        <v>353523.40900650038</v>
      </c>
      <c r="H56" s="491">
        <f t="shared" si="8"/>
        <v>353523.40900650038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692785.79869269859</v>
      </c>
      <c r="E57" s="522">
        <f>IF(+I14&lt;F56,I14,D57)</f>
        <v>265987.04761904763</v>
      </c>
      <c r="F57" s="523">
        <f t="shared" si="6"/>
        <v>426798.75107365096</v>
      </c>
      <c r="G57" s="524">
        <f t="shared" si="7"/>
        <v>325327.573036413</v>
      </c>
      <c r="H57" s="491">
        <f t="shared" si="8"/>
        <v>325327.573036413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426798.75107365096</v>
      </c>
      <c r="E58" s="522">
        <f>IF(+I14&lt;F57,I14,D58)</f>
        <v>265987.04761904763</v>
      </c>
      <c r="F58" s="523">
        <f t="shared" si="6"/>
        <v>160811.70345460332</v>
      </c>
      <c r="G58" s="524">
        <f t="shared" si="7"/>
        <v>297131.73706632562</v>
      </c>
      <c r="H58" s="491">
        <f t="shared" si="8"/>
        <v>297131.73706632562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160811.70345460332</v>
      </c>
      <c r="E59" s="522">
        <f>IF(+I14&lt;F58,I14,D59)</f>
        <v>160811.70345460332</v>
      </c>
      <c r="F59" s="523">
        <f t="shared" si="6"/>
        <v>0</v>
      </c>
      <c r="G59" s="524">
        <f t="shared" si="7"/>
        <v>169335.08918572046</v>
      </c>
      <c r="H59" s="491">
        <f t="shared" si="8"/>
        <v>169335.08918572046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11171456</v>
      </c>
      <c r="F73" s="375"/>
      <c r="G73" s="375">
        <f>SUM(G17:G72)</f>
        <v>36122448.292522825</v>
      </c>
      <c r="H73" s="375">
        <f>SUM(H17:H72)</f>
        <v>36122448.292522825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1170030.3322670816</v>
      </c>
      <c r="N87" s="546">
        <f>IF(J92&lt;D11,0,VLOOKUP(J92,C17:O72,11))</f>
        <v>1170030.3322670816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1425091.7751290696</v>
      </c>
      <c r="N88" s="550">
        <f>IF(J92&lt;D11,0,VLOOKUP(J92,C99:P154,7))</f>
        <v>1425091.7751290696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255061.44286198798</v>
      </c>
      <c r="N89" s="555">
        <f>+N88-N87</f>
        <v>255061.44286198798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259801.3023255814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9">+I99-H99</f>
        <v>0</v>
      </c>
      <c r="K99" s="514"/>
      <c r="L99" s="512">
        <f>+H99</f>
        <v>736637.67271858163</v>
      </c>
      <c r="M99" s="513">
        <f t="shared" ref="M99" si="10">IF(L99&lt;&gt;0,+H99-L99,0)</f>
        <v>0</v>
      </c>
      <c r="N99" s="512">
        <f>+I99</f>
        <v>736637.67271858163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374">
        <f>IF(F99+SUM(E$99:E99)=D$92,F99,D$92-SUM(E$99:E99))</f>
        <v>11016340.513888888</v>
      </c>
      <c r="E100" s="522">
        <f>IF(+J96&lt;F99,J96,D100)</f>
        <v>259801.3023255814</v>
      </c>
      <c r="F100" s="523">
        <f t="shared" ref="F100:F154" si="13">+D100-E100</f>
        <v>10756539.211563306</v>
      </c>
      <c r="G100" s="523">
        <f t="shared" ref="G100:G154" si="14">+(F100+D100)/2</f>
        <v>10886439.862726096</v>
      </c>
      <c r="H100" s="526">
        <f t="shared" ref="H100:H154" si="15">+J$94*G100+E100</f>
        <v>1425091.7751290696</v>
      </c>
      <c r="I100" s="577">
        <f t="shared" ref="I100:I154" si="16">+J$95*G100+E100</f>
        <v>1425091.7751290696</v>
      </c>
      <c r="J100" s="514">
        <f t="shared" si="9"/>
        <v>0</v>
      </c>
      <c r="K100" s="514"/>
      <c r="L100" s="525"/>
      <c r="M100" s="514">
        <f t="shared" ref="M100:M130" si="17">IF(L100&lt;&gt;0,+H100-L100,0)</f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2020</v>
      </c>
      <c r="D101" s="374">
        <f>IF(F100+SUM(E$99:E100)=D$92,F100,D$92-SUM(E$99:E100))</f>
        <v>10756539.211563306</v>
      </c>
      <c r="E101" s="522">
        <f>IF(+J96&lt;F100,J96,D101)</f>
        <v>259801.3023255814</v>
      </c>
      <c r="F101" s="523">
        <f t="shared" si="13"/>
        <v>10496737.909237724</v>
      </c>
      <c r="G101" s="523">
        <f t="shared" si="14"/>
        <v>10626638.560400516</v>
      </c>
      <c r="H101" s="526">
        <f t="shared" si="15"/>
        <v>1397282.5017358002</v>
      </c>
      <c r="I101" s="577">
        <f t="shared" si="16"/>
        <v>1397282.5017358002</v>
      </c>
      <c r="J101" s="514">
        <f t="shared" si="9"/>
        <v>0</v>
      </c>
      <c r="K101" s="514"/>
      <c r="L101" s="525"/>
      <c r="M101" s="514">
        <f t="shared" si="17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8"/>
        <v/>
      </c>
      <c r="C102" s="507">
        <f>IF(D93="","-",+C101+1)</f>
        <v>2021</v>
      </c>
      <c r="D102" s="374">
        <f>IF(F101+SUM(E$99:E101)=D$92,F101,D$92-SUM(E$99:E101))</f>
        <v>10496737.909237724</v>
      </c>
      <c r="E102" s="522">
        <f>IF(+J96&lt;F101,J96,D102)</f>
        <v>259801.3023255814</v>
      </c>
      <c r="F102" s="523">
        <f t="shared" si="13"/>
        <v>10236936.606912142</v>
      </c>
      <c r="G102" s="523">
        <f t="shared" si="14"/>
        <v>10366837.258074932</v>
      </c>
      <c r="H102" s="526">
        <f t="shared" si="15"/>
        <v>1369473.2283425301</v>
      </c>
      <c r="I102" s="577">
        <f t="shared" si="16"/>
        <v>1369473.2283425301</v>
      </c>
      <c r="J102" s="514">
        <f t="shared" si="9"/>
        <v>0</v>
      </c>
      <c r="K102" s="514"/>
      <c r="L102" s="525"/>
      <c r="M102" s="514">
        <f t="shared" si="17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8"/>
        <v/>
      </c>
      <c r="C103" s="507">
        <f>IF(D93="","-",+C102+1)</f>
        <v>2022</v>
      </c>
      <c r="D103" s="374">
        <f>IF(F102+SUM(E$99:E102)=D$92,F102,D$92-SUM(E$99:E102))</f>
        <v>10236936.606912142</v>
      </c>
      <c r="E103" s="522">
        <f>IF(+J96&lt;F102,J96,D103)</f>
        <v>259801.3023255814</v>
      </c>
      <c r="F103" s="523">
        <f t="shared" si="13"/>
        <v>9977135.3045865595</v>
      </c>
      <c r="G103" s="523">
        <f t="shared" si="14"/>
        <v>10107035.955749352</v>
      </c>
      <c r="H103" s="526">
        <f t="shared" si="15"/>
        <v>1341663.9549492607</v>
      </c>
      <c r="I103" s="577">
        <f t="shared" si="16"/>
        <v>1341663.9549492607</v>
      </c>
      <c r="J103" s="514">
        <f t="shared" si="9"/>
        <v>0</v>
      </c>
      <c r="K103" s="514"/>
      <c r="L103" s="525"/>
      <c r="M103" s="514">
        <f t="shared" si="17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8"/>
        <v/>
      </c>
      <c r="C104" s="507">
        <f>IF(D93="","-",+C103+1)</f>
        <v>2023</v>
      </c>
      <c r="D104" s="374">
        <f>IF(F103+SUM(E$99:E103)=D$92,F103,D$92-SUM(E$99:E103))</f>
        <v>9977135.3045865595</v>
      </c>
      <c r="E104" s="522">
        <f>IF(+J96&lt;F103,J96,D104)</f>
        <v>259801.3023255814</v>
      </c>
      <c r="F104" s="523">
        <f t="shared" si="13"/>
        <v>9717334.0022609774</v>
      </c>
      <c r="G104" s="523">
        <f t="shared" si="14"/>
        <v>9847234.6534237675</v>
      </c>
      <c r="H104" s="526">
        <f t="shared" si="15"/>
        <v>1313854.6815559908</v>
      </c>
      <c r="I104" s="577">
        <f t="shared" si="16"/>
        <v>1313854.6815559908</v>
      </c>
      <c r="J104" s="514">
        <f t="shared" si="9"/>
        <v>0</v>
      </c>
      <c r="K104" s="514"/>
      <c r="L104" s="525"/>
      <c r="M104" s="514">
        <f t="shared" si="17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8"/>
        <v/>
      </c>
      <c r="C105" s="507">
        <f>IF(D93="","-",+C104+1)</f>
        <v>2024</v>
      </c>
      <c r="D105" s="374">
        <f>IF(F104+SUM(E$99:E104)=D$92,F104,D$92-SUM(E$99:E104))</f>
        <v>9717334.0022609774</v>
      </c>
      <c r="E105" s="522">
        <f>IF(+J96&lt;F104,J96,D105)</f>
        <v>259801.3023255814</v>
      </c>
      <c r="F105" s="523">
        <f t="shared" si="13"/>
        <v>9457532.6999353953</v>
      </c>
      <c r="G105" s="523">
        <f t="shared" si="14"/>
        <v>9587433.3510981873</v>
      </c>
      <c r="H105" s="526">
        <f t="shared" si="15"/>
        <v>1286045.4081627212</v>
      </c>
      <c r="I105" s="577">
        <f t="shared" si="16"/>
        <v>1286045.4081627212</v>
      </c>
      <c r="J105" s="514">
        <f t="shared" si="9"/>
        <v>0</v>
      </c>
      <c r="K105" s="514"/>
      <c r="L105" s="525"/>
      <c r="M105" s="514">
        <f t="shared" si="17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8"/>
        <v/>
      </c>
      <c r="C106" s="507">
        <f>IF(D93="","-",+C105+1)</f>
        <v>2025</v>
      </c>
      <c r="D106" s="374">
        <f>IF(F105+SUM(E$99:E105)=D$92,F105,D$92-SUM(E$99:E105))</f>
        <v>9457532.6999353953</v>
      </c>
      <c r="E106" s="522">
        <f>IF(+J96&lt;F105,J96,D106)</f>
        <v>259801.3023255814</v>
      </c>
      <c r="F106" s="523">
        <f t="shared" si="13"/>
        <v>9197731.3976098131</v>
      </c>
      <c r="G106" s="523">
        <f t="shared" si="14"/>
        <v>9327632.0487726033</v>
      </c>
      <c r="H106" s="526">
        <f t="shared" si="15"/>
        <v>1258236.1347694513</v>
      </c>
      <c r="I106" s="577">
        <f t="shared" si="16"/>
        <v>1258236.1347694513</v>
      </c>
      <c r="J106" s="514">
        <f t="shared" si="9"/>
        <v>0</v>
      </c>
      <c r="K106" s="514"/>
      <c r="L106" s="525"/>
      <c r="M106" s="514">
        <f t="shared" si="17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8"/>
        <v/>
      </c>
      <c r="C107" s="507">
        <f>IF(D93="","-",+C106+1)</f>
        <v>2026</v>
      </c>
      <c r="D107" s="374">
        <f>IF(F106+SUM(E$99:E106)=D$92,F106,D$92-SUM(E$99:E106))</f>
        <v>9197731.3976098131</v>
      </c>
      <c r="E107" s="522">
        <f>IF(+J96&lt;F106,J96,D107)</f>
        <v>259801.3023255814</v>
      </c>
      <c r="F107" s="523">
        <f t="shared" si="13"/>
        <v>8937930.095284231</v>
      </c>
      <c r="G107" s="523">
        <f t="shared" si="14"/>
        <v>9067830.746447023</v>
      </c>
      <c r="H107" s="526">
        <f t="shared" si="15"/>
        <v>1230426.8613761817</v>
      </c>
      <c r="I107" s="577">
        <f t="shared" si="16"/>
        <v>1230426.8613761817</v>
      </c>
      <c r="J107" s="514">
        <f t="shared" si="9"/>
        <v>0</v>
      </c>
      <c r="K107" s="514"/>
      <c r="L107" s="525"/>
      <c r="M107" s="514">
        <f t="shared" si="17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8"/>
        <v/>
      </c>
      <c r="C108" s="507">
        <f>IF(D93="","-",+C107+1)</f>
        <v>2027</v>
      </c>
      <c r="D108" s="374">
        <f>IF(F107+SUM(E$99:E107)=D$92,F107,D$92-SUM(E$99:E107))</f>
        <v>8937930.095284231</v>
      </c>
      <c r="E108" s="522">
        <f>IF(+J96&lt;F107,J96,D108)</f>
        <v>259801.3023255814</v>
      </c>
      <c r="F108" s="523">
        <f t="shared" si="13"/>
        <v>8678128.7929586489</v>
      </c>
      <c r="G108" s="523">
        <f t="shared" si="14"/>
        <v>8808029.444121439</v>
      </c>
      <c r="H108" s="526">
        <f t="shared" si="15"/>
        <v>1202617.5879829118</v>
      </c>
      <c r="I108" s="577">
        <f t="shared" si="16"/>
        <v>1202617.5879829118</v>
      </c>
      <c r="J108" s="514">
        <f t="shared" si="9"/>
        <v>0</v>
      </c>
      <c r="K108" s="514"/>
      <c r="L108" s="525"/>
      <c r="M108" s="514">
        <f t="shared" si="17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8"/>
        <v/>
      </c>
      <c r="C109" s="507">
        <f>IF(D93="","-",+C108+1)</f>
        <v>2028</v>
      </c>
      <c r="D109" s="374">
        <f>IF(F108+SUM(E$99:E108)=D$92,F108,D$92-SUM(E$99:E108))</f>
        <v>8678128.7929586489</v>
      </c>
      <c r="E109" s="522">
        <f>IF(+J96&lt;F108,J96,D109)</f>
        <v>259801.3023255814</v>
      </c>
      <c r="F109" s="523">
        <f t="shared" si="13"/>
        <v>8418327.4906330667</v>
      </c>
      <c r="G109" s="523">
        <f t="shared" si="14"/>
        <v>8548228.1417958587</v>
      </c>
      <c r="H109" s="526">
        <f t="shared" si="15"/>
        <v>1174808.3145896425</v>
      </c>
      <c r="I109" s="577">
        <f t="shared" si="16"/>
        <v>1174808.3145896425</v>
      </c>
      <c r="J109" s="514">
        <f t="shared" si="9"/>
        <v>0</v>
      </c>
      <c r="K109" s="514"/>
      <c r="L109" s="525"/>
      <c r="M109" s="514">
        <f t="shared" si="17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8"/>
        <v/>
      </c>
      <c r="C110" s="507">
        <f>IF(D93="","-",+C109+1)</f>
        <v>2029</v>
      </c>
      <c r="D110" s="374">
        <f>IF(F109+SUM(E$99:E109)=D$92,F109,D$92-SUM(E$99:E109))</f>
        <v>8418327.4906330667</v>
      </c>
      <c r="E110" s="522">
        <f>IF(+J96&lt;F109,J96,D110)</f>
        <v>259801.3023255814</v>
      </c>
      <c r="F110" s="523">
        <f t="shared" si="13"/>
        <v>8158526.1883074855</v>
      </c>
      <c r="G110" s="523">
        <f t="shared" si="14"/>
        <v>8288426.8394702766</v>
      </c>
      <c r="H110" s="526">
        <f t="shared" si="15"/>
        <v>1146999.0411963726</v>
      </c>
      <c r="I110" s="577">
        <f t="shared" si="16"/>
        <v>1146999.0411963726</v>
      </c>
      <c r="J110" s="514">
        <f t="shared" si="9"/>
        <v>0</v>
      </c>
      <c r="K110" s="514"/>
      <c r="L110" s="525"/>
      <c r="M110" s="514">
        <f t="shared" si="17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8"/>
        <v/>
      </c>
      <c r="C111" s="507">
        <f>IF(D93="","-",+C110+1)</f>
        <v>2030</v>
      </c>
      <c r="D111" s="374">
        <f>IF(F110+SUM(E$99:E110)=D$92,F110,D$92-SUM(E$99:E110))</f>
        <v>8158526.1883074855</v>
      </c>
      <c r="E111" s="522">
        <f>IF(+J96&lt;F110,J96,D111)</f>
        <v>259801.3023255814</v>
      </c>
      <c r="F111" s="523">
        <f t="shared" si="13"/>
        <v>7898724.8859819043</v>
      </c>
      <c r="G111" s="523">
        <f t="shared" si="14"/>
        <v>8028625.5371446945</v>
      </c>
      <c r="H111" s="526">
        <f t="shared" si="15"/>
        <v>1119189.767803103</v>
      </c>
      <c r="I111" s="577">
        <f t="shared" si="16"/>
        <v>1119189.767803103</v>
      </c>
      <c r="J111" s="514">
        <f t="shared" si="9"/>
        <v>0</v>
      </c>
      <c r="K111" s="514"/>
      <c r="L111" s="525"/>
      <c r="M111" s="514">
        <f t="shared" si="17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8"/>
        <v/>
      </c>
      <c r="C112" s="507">
        <f>IF(D93="","-",+C111+1)</f>
        <v>2031</v>
      </c>
      <c r="D112" s="374">
        <f>IF(F111+SUM(E$99:E111)=D$92,F111,D$92-SUM(E$99:E111))</f>
        <v>7898724.8859819043</v>
      </c>
      <c r="E112" s="522">
        <f>IF(+J96&lt;F111,J96,D112)</f>
        <v>259801.3023255814</v>
      </c>
      <c r="F112" s="523">
        <f t="shared" si="13"/>
        <v>7638923.5836563231</v>
      </c>
      <c r="G112" s="523">
        <f t="shared" si="14"/>
        <v>7768824.2348191142</v>
      </c>
      <c r="H112" s="526">
        <f t="shared" si="15"/>
        <v>1091380.4944098333</v>
      </c>
      <c r="I112" s="577">
        <f t="shared" si="16"/>
        <v>1091380.4944098333</v>
      </c>
      <c r="J112" s="514">
        <f t="shared" si="9"/>
        <v>0</v>
      </c>
      <c r="K112" s="514"/>
      <c r="L112" s="525"/>
      <c r="M112" s="514">
        <f t="shared" si="17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8"/>
        <v/>
      </c>
      <c r="C113" s="507">
        <f>IF(D93="","-",+C112+1)</f>
        <v>2032</v>
      </c>
      <c r="D113" s="374">
        <f>IF(F112+SUM(E$99:E112)=D$92,F112,D$92-SUM(E$99:E112))</f>
        <v>7638923.5836563231</v>
      </c>
      <c r="E113" s="522">
        <f>IF(+J96&lt;F112,J96,D113)</f>
        <v>259801.3023255814</v>
      </c>
      <c r="F113" s="523">
        <f t="shared" si="13"/>
        <v>7379122.2813307419</v>
      </c>
      <c r="G113" s="523">
        <f t="shared" si="14"/>
        <v>7509022.9324935321</v>
      </c>
      <c r="H113" s="526">
        <f t="shared" si="15"/>
        <v>1063571.2210165637</v>
      </c>
      <c r="I113" s="577">
        <f t="shared" si="16"/>
        <v>1063571.2210165637</v>
      </c>
      <c r="J113" s="514">
        <f t="shared" si="9"/>
        <v>0</v>
      </c>
      <c r="K113" s="514"/>
      <c r="L113" s="525"/>
      <c r="M113" s="514">
        <f t="shared" si="17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8"/>
        <v/>
      </c>
      <c r="C114" s="507">
        <f>IF(D93="","-",+C113+1)</f>
        <v>2033</v>
      </c>
      <c r="D114" s="374">
        <f>IF(F113+SUM(E$99:E113)=D$92,F113,D$92-SUM(E$99:E113))</f>
        <v>7379122.2813307419</v>
      </c>
      <c r="E114" s="522">
        <f>IF(+J96&lt;F113,J96,D114)</f>
        <v>259801.3023255814</v>
      </c>
      <c r="F114" s="523">
        <f t="shared" si="13"/>
        <v>7119320.9790051607</v>
      </c>
      <c r="G114" s="523">
        <f t="shared" si="14"/>
        <v>7249221.6301679518</v>
      </c>
      <c r="H114" s="526">
        <f t="shared" si="15"/>
        <v>1035761.9476232943</v>
      </c>
      <c r="I114" s="577">
        <f t="shared" si="16"/>
        <v>1035761.9476232943</v>
      </c>
      <c r="J114" s="514">
        <f t="shared" si="9"/>
        <v>0</v>
      </c>
      <c r="K114" s="514"/>
      <c r="L114" s="525"/>
      <c r="M114" s="514">
        <f t="shared" si="17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8"/>
        <v/>
      </c>
      <c r="C115" s="507">
        <f>IF(D93="","-",+C114+1)</f>
        <v>2034</v>
      </c>
      <c r="D115" s="374">
        <f>IF(F114+SUM(E$99:E114)=D$92,F114,D$92-SUM(E$99:E114))</f>
        <v>7119320.9790051607</v>
      </c>
      <c r="E115" s="522">
        <f>IF(+J96&lt;F114,J96,D115)</f>
        <v>259801.3023255814</v>
      </c>
      <c r="F115" s="523">
        <f t="shared" si="13"/>
        <v>6859519.6766795795</v>
      </c>
      <c r="G115" s="523">
        <f t="shared" si="14"/>
        <v>6989420.3278423697</v>
      </c>
      <c r="H115" s="526">
        <f t="shared" si="15"/>
        <v>1007952.6742300246</v>
      </c>
      <c r="I115" s="577">
        <f t="shared" si="16"/>
        <v>1007952.6742300246</v>
      </c>
      <c r="J115" s="514">
        <f t="shared" si="9"/>
        <v>0</v>
      </c>
      <c r="K115" s="514"/>
      <c r="L115" s="525"/>
      <c r="M115" s="514">
        <f t="shared" si="17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8"/>
        <v/>
      </c>
      <c r="C116" s="507">
        <f>IF(D93="","-",+C115+1)</f>
        <v>2035</v>
      </c>
      <c r="D116" s="374">
        <f>IF(F115+SUM(E$99:E115)=D$92,F115,D$92-SUM(E$99:E115))</f>
        <v>6859519.6766795795</v>
      </c>
      <c r="E116" s="522">
        <f>IF(+J96&lt;F115,J96,D116)</f>
        <v>259801.3023255814</v>
      </c>
      <c r="F116" s="523">
        <f t="shared" si="13"/>
        <v>6599718.3743539983</v>
      </c>
      <c r="G116" s="523">
        <f t="shared" si="14"/>
        <v>6729619.0255167894</v>
      </c>
      <c r="H116" s="526">
        <f t="shared" si="15"/>
        <v>980143.40083675506</v>
      </c>
      <c r="I116" s="577">
        <f t="shared" si="16"/>
        <v>980143.40083675506</v>
      </c>
      <c r="J116" s="514">
        <f t="shared" si="9"/>
        <v>0</v>
      </c>
      <c r="K116" s="514"/>
      <c r="L116" s="525"/>
      <c r="M116" s="514">
        <f t="shared" si="17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8"/>
        <v/>
      </c>
      <c r="C117" s="507">
        <f>IF(D93="","-",+C116+1)</f>
        <v>2036</v>
      </c>
      <c r="D117" s="374">
        <f>IF(F116+SUM(E$99:E116)=D$92,F116,D$92-SUM(E$99:E116))</f>
        <v>6599718.3743539983</v>
      </c>
      <c r="E117" s="522">
        <f>IF(+J96&lt;F116,J96,D117)</f>
        <v>259801.3023255814</v>
      </c>
      <c r="F117" s="523">
        <f t="shared" si="13"/>
        <v>6339917.0720284171</v>
      </c>
      <c r="G117" s="523">
        <f t="shared" si="14"/>
        <v>6469817.7231912073</v>
      </c>
      <c r="H117" s="526">
        <f t="shared" si="15"/>
        <v>952334.12744348531</v>
      </c>
      <c r="I117" s="577">
        <f t="shared" si="16"/>
        <v>952334.12744348531</v>
      </c>
      <c r="J117" s="514">
        <f t="shared" si="9"/>
        <v>0</v>
      </c>
      <c r="K117" s="514"/>
      <c r="L117" s="525"/>
      <c r="M117" s="514">
        <f t="shared" si="17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8"/>
        <v/>
      </c>
      <c r="C118" s="507">
        <f>IF(D93="","-",+C117+1)</f>
        <v>2037</v>
      </c>
      <c r="D118" s="374">
        <f>IF(F117+SUM(E$99:E117)=D$92,F117,D$92-SUM(E$99:E117))</f>
        <v>6339917.0720284171</v>
      </c>
      <c r="E118" s="522">
        <f>IF(+J96&lt;F117,J96,D118)</f>
        <v>259801.3023255814</v>
      </c>
      <c r="F118" s="523">
        <f t="shared" si="13"/>
        <v>6080115.7697028359</v>
      </c>
      <c r="G118" s="523">
        <f t="shared" si="14"/>
        <v>6210016.420865627</v>
      </c>
      <c r="H118" s="526">
        <f t="shared" si="15"/>
        <v>924524.8540502158</v>
      </c>
      <c r="I118" s="577">
        <f t="shared" si="16"/>
        <v>924524.8540502158</v>
      </c>
      <c r="J118" s="514">
        <f t="shared" si="9"/>
        <v>0</v>
      </c>
      <c r="K118" s="514"/>
      <c r="L118" s="525"/>
      <c r="M118" s="514">
        <f t="shared" si="17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8"/>
        <v/>
      </c>
      <c r="C119" s="507">
        <f>IF(D93="","-",+C118+1)</f>
        <v>2038</v>
      </c>
      <c r="D119" s="374">
        <f>IF(F118+SUM(E$99:E118)=D$92,F118,D$92-SUM(E$99:E118))</f>
        <v>6080115.7697028359</v>
      </c>
      <c r="E119" s="522">
        <f>IF(+J96&lt;F118,J96,D119)</f>
        <v>259801.3023255814</v>
      </c>
      <c r="F119" s="523">
        <f t="shared" si="13"/>
        <v>5820314.4673772547</v>
      </c>
      <c r="G119" s="523">
        <f t="shared" si="14"/>
        <v>5950215.1185400449</v>
      </c>
      <c r="H119" s="526">
        <f t="shared" si="15"/>
        <v>896715.58065694617</v>
      </c>
      <c r="I119" s="577">
        <f t="shared" si="16"/>
        <v>896715.58065694617</v>
      </c>
      <c r="J119" s="514">
        <f t="shared" si="9"/>
        <v>0</v>
      </c>
      <c r="K119" s="514"/>
      <c r="L119" s="525"/>
      <c r="M119" s="514">
        <f t="shared" si="17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8"/>
        <v/>
      </c>
      <c r="C120" s="507">
        <f>IF(D93="","-",+C119+1)</f>
        <v>2039</v>
      </c>
      <c r="D120" s="374">
        <f>IF(F119+SUM(E$99:E119)=D$92,F119,D$92-SUM(E$99:E119))</f>
        <v>5820314.4673772547</v>
      </c>
      <c r="E120" s="522">
        <f>IF(+J96&lt;F119,J96,D120)</f>
        <v>259801.3023255814</v>
      </c>
      <c r="F120" s="523">
        <f t="shared" si="13"/>
        <v>5560513.1650516735</v>
      </c>
      <c r="G120" s="523">
        <f t="shared" si="14"/>
        <v>5690413.8162144646</v>
      </c>
      <c r="H120" s="526">
        <f t="shared" si="15"/>
        <v>868906.30726367666</v>
      </c>
      <c r="I120" s="577">
        <f t="shared" si="16"/>
        <v>868906.30726367666</v>
      </c>
      <c r="J120" s="514">
        <f t="shared" si="9"/>
        <v>0</v>
      </c>
      <c r="K120" s="514"/>
      <c r="L120" s="525"/>
      <c r="M120" s="514">
        <f t="shared" si="17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8"/>
        <v/>
      </c>
      <c r="C121" s="507">
        <f>IF(D93="","-",+C120+1)</f>
        <v>2040</v>
      </c>
      <c r="D121" s="374">
        <f>IF(F120+SUM(E$99:E120)=D$92,F120,D$92-SUM(E$99:E120))</f>
        <v>5560513.1650516735</v>
      </c>
      <c r="E121" s="522">
        <f>IF(+J96&lt;F120,J96,D121)</f>
        <v>259801.3023255814</v>
      </c>
      <c r="F121" s="523">
        <f t="shared" si="13"/>
        <v>5300711.8627260923</v>
      </c>
      <c r="G121" s="523">
        <f t="shared" si="14"/>
        <v>5430612.5138888825</v>
      </c>
      <c r="H121" s="526">
        <f t="shared" si="15"/>
        <v>841097.03387040691</v>
      </c>
      <c r="I121" s="577">
        <f t="shared" si="16"/>
        <v>841097.03387040691</v>
      </c>
      <c r="J121" s="514">
        <f t="shared" si="9"/>
        <v>0</v>
      </c>
      <c r="K121" s="514"/>
      <c r="L121" s="525"/>
      <c r="M121" s="514">
        <f t="shared" si="17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8"/>
        <v/>
      </c>
      <c r="C122" s="507">
        <f>IF(D93="","-",+C121+1)</f>
        <v>2041</v>
      </c>
      <c r="D122" s="374">
        <f>IF(F121+SUM(E$99:E121)=D$92,F121,D$92-SUM(E$99:E121))</f>
        <v>5300711.8627260923</v>
      </c>
      <c r="E122" s="522">
        <f>IF(+J96&lt;F121,J96,D122)</f>
        <v>259801.3023255814</v>
      </c>
      <c r="F122" s="523">
        <f t="shared" si="13"/>
        <v>5040910.5604005111</v>
      </c>
      <c r="G122" s="523">
        <f t="shared" si="14"/>
        <v>5170811.2115633022</v>
      </c>
      <c r="H122" s="526">
        <f t="shared" si="15"/>
        <v>813287.7604771374</v>
      </c>
      <c r="I122" s="577">
        <f t="shared" si="16"/>
        <v>813287.7604771374</v>
      </c>
      <c r="J122" s="514">
        <f t="shared" si="9"/>
        <v>0</v>
      </c>
      <c r="K122" s="514"/>
      <c r="L122" s="525"/>
      <c r="M122" s="514">
        <f t="shared" si="17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8"/>
        <v/>
      </c>
      <c r="C123" s="507">
        <f>IF(D93="","-",+C122+1)</f>
        <v>2042</v>
      </c>
      <c r="D123" s="374">
        <f>IF(F122+SUM(E$99:E122)=D$92,F122,D$92-SUM(E$99:E122))</f>
        <v>5040910.5604005111</v>
      </c>
      <c r="E123" s="522">
        <f>IF(+J96&lt;F122,J96,D123)</f>
        <v>259801.3023255814</v>
      </c>
      <c r="F123" s="523">
        <f t="shared" si="13"/>
        <v>4781109.2580749299</v>
      </c>
      <c r="G123" s="523">
        <f t="shared" si="14"/>
        <v>4911009.9092377201</v>
      </c>
      <c r="H123" s="526">
        <f t="shared" si="15"/>
        <v>785478.48708386766</v>
      </c>
      <c r="I123" s="577">
        <f t="shared" si="16"/>
        <v>785478.48708386766</v>
      </c>
      <c r="J123" s="514">
        <f t="shared" si="9"/>
        <v>0</v>
      </c>
      <c r="K123" s="514"/>
      <c r="L123" s="525"/>
      <c r="M123" s="514">
        <f t="shared" si="17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8"/>
        <v/>
      </c>
      <c r="C124" s="507">
        <f>IF(D93="","-",+C123+1)</f>
        <v>2043</v>
      </c>
      <c r="D124" s="374">
        <f>IF(F123+SUM(E$99:E123)=D$92,F123,D$92-SUM(E$99:E123))</f>
        <v>4781109.2580749299</v>
      </c>
      <c r="E124" s="522">
        <f>IF(+J96&lt;F123,J96,D124)</f>
        <v>259801.3023255814</v>
      </c>
      <c r="F124" s="523">
        <f t="shared" si="13"/>
        <v>4521307.9557493487</v>
      </c>
      <c r="G124" s="523">
        <f t="shared" si="14"/>
        <v>4651208.6069121398</v>
      </c>
      <c r="H124" s="526">
        <f t="shared" si="15"/>
        <v>757669.21369059815</v>
      </c>
      <c r="I124" s="577">
        <f t="shared" si="16"/>
        <v>757669.21369059815</v>
      </c>
      <c r="J124" s="514">
        <f t="shared" si="9"/>
        <v>0</v>
      </c>
      <c r="K124" s="514"/>
      <c r="L124" s="525"/>
      <c r="M124" s="514">
        <f t="shared" si="17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8"/>
        <v/>
      </c>
      <c r="C125" s="507">
        <f>IF(D93="","-",+C124+1)</f>
        <v>2044</v>
      </c>
      <c r="D125" s="374">
        <f>IF(F124+SUM(E$99:E124)=D$92,F124,D$92-SUM(E$99:E124))</f>
        <v>4521307.9557493487</v>
      </c>
      <c r="E125" s="522">
        <f>IF(+J96&lt;F124,J96,D125)</f>
        <v>259801.3023255814</v>
      </c>
      <c r="F125" s="523">
        <f t="shared" si="13"/>
        <v>4261506.6534237675</v>
      </c>
      <c r="G125" s="523">
        <f t="shared" si="14"/>
        <v>4391407.3045865577</v>
      </c>
      <c r="H125" s="526">
        <f t="shared" si="15"/>
        <v>729859.9402973284</v>
      </c>
      <c r="I125" s="577">
        <f t="shared" si="16"/>
        <v>729859.9402973284</v>
      </c>
      <c r="J125" s="514">
        <f t="shared" si="9"/>
        <v>0</v>
      </c>
      <c r="K125" s="514"/>
      <c r="L125" s="525"/>
      <c r="M125" s="514">
        <f t="shared" si="17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8"/>
        <v/>
      </c>
      <c r="C126" s="507">
        <f>IF(D93="","-",+C125+1)</f>
        <v>2045</v>
      </c>
      <c r="D126" s="374">
        <f>IF(F125+SUM(E$99:E125)=D$92,F125,D$92-SUM(E$99:E125))</f>
        <v>4261506.6534237675</v>
      </c>
      <c r="E126" s="522">
        <f>IF(+J96&lt;F125,J96,D126)</f>
        <v>259801.3023255814</v>
      </c>
      <c r="F126" s="523">
        <f t="shared" si="13"/>
        <v>4001705.3510981863</v>
      </c>
      <c r="G126" s="523">
        <f t="shared" si="14"/>
        <v>4131606.0022609769</v>
      </c>
      <c r="H126" s="526">
        <f t="shared" si="15"/>
        <v>702050.66690405889</v>
      </c>
      <c r="I126" s="577">
        <f t="shared" si="16"/>
        <v>702050.66690405889</v>
      </c>
      <c r="J126" s="514">
        <f t="shared" si="9"/>
        <v>0</v>
      </c>
      <c r="K126" s="514"/>
      <c r="L126" s="525"/>
      <c r="M126" s="514">
        <f t="shared" si="17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8"/>
        <v/>
      </c>
      <c r="C127" s="507">
        <f>IF(D93="","-",+C126+1)</f>
        <v>2046</v>
      </c>
      <c r="D127" s="374">
        <f>IF(F126+SUM(E$99:E126)=D$92,F126,D$92-SUM(E$99:E126))</f>
        <v>4001705.3510981863</v>
      </c>
      <c r="E127" s="522">
        <f>IF(+J96&lt;F126,J96,D127)</f>
        <v>259801.3023255814</v>
      </c>
      <c r="F127" s="523">
        <f t="shared" si="13"/>
        <v>3741904.0487726051</v>
      </c>
      <c r="G127" s="523">
        <f t="shared" si="14"/>
        <v>3871804.6999353957</v>
      </c>
      <c r="H127" s="526">
        <f t="shared" si="15"/>
        <v>674241.39351078926</v>
      </c>
      <c r="I127" s="577">
        <f t="shared" si="16"/>
        <v>674241.39351078926</v>
      </c>
      <c r="J127" s="514">
        <f t="shared" si="9"/>
        <v>0</v>
      </c>
      <c r="K127" s="514"/>
      <c r="L127" s="525"/>
      <c r="M127" s="514">
        <f t="shared" si="17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8"/>
        <v/>
      </c>
      <c r="C128" s="507">
        <f>IF(D93="","-",+C127+1)</f>
        <v>2047</v>
      </c>
      <c r="D128" s="374">
        <f>IF(F127+SUM(E$99:E127)=D$92,F127,D$92-SUM(E$99:E127))</f>
        <v>3741904.0487726051</v>
      </c>
      <c r="E128" s="522">
        <f>IF(+J96&lt;F127,J96,D128)</f>
        <v>259801.3023255814</v>
      </c>
      <c r="F128" s="523">
        <f t="shared" si="13"/>
        <v>3482102.7464470239</v>
      </c>
      <c r="G128" s="523">
        <f t="shared" si="14"/>
        <v>3612003.3976098145</v>
      </c>
      <c r="H128" s="526">
        <f t="shared" si="15"/>
        <v>646432.12011751963</v>
      </c>
      <c r="I128" s="577">
        <f t="shared" si="16"/>
        <v>646432.12011751963</v>
      </c>
      <c r="J128" s="514">
        <f t="shared" si="9"/>
        <v>0</v>
      </c>
      <c r="K128" s="514"/>
      <c r="L128" s="525"/>
      <c r="M128" s="514">
        <f t="shared" si="17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8"/>
        <v/>
      </c>
      <c r="C129" s="507">
        <f>IF(D93="","-",+C128+1)</f>
        <v>2048</v>
      </c>
      <c r="D129" s="374">
        <f>IF(F128+SUM(E$99:E128)=D$92,F128,D$92-SUM(E$99:E128))</f>
        <v>3482102.7464470239</v>
      </c>
      <c r="E129" s="522">
        <f>IF(+J96&lt;F128,J96,D129)</f>
        <v>259801.3023255814</v>
      </c>
      <c r="F129" s="523">
        <f t="shared" si="13"/>
        <v>3222301.4441214427</v>
      </c>
      <c r="G129" s="523">
        <f t="shared" si="14"/>
        <v>3352202.0952842333</v>
      </c>
      <c r="H129" s="526">
        <f t="shared" si="15"/>
        <v>618622.84672425</v>
      </c>
      <c r="I129" s="577">
        <f t="shared" si="16"/>
        <v>618622.84672425</v>
      </c>
      <c r="J129" s="514">
        <f t="shared" si="9"/>
        <v>0</v>
      </c>
      <c r="K129" s="514"/>
      <c r="L129" s="525"/>
      <c r="M129" s="514">
        <f t="shared" si="17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8"/>
        <v/>
      </c>
      <c r="C130" s="507">
        <f>IF(D93="","-",+C129+1)</f>
        <v>2049</v>
      </c>
      <c r="D130" s="374">
        <f>IF(F129+SUM(E$99:E129)=D$92,F129,D$92-SUM(E$99:E129))</f>
        <v>3222301.4441214427</v>
      </c>
      <c r="E130" s="522">
        <f>IF(+J96&lt;F129,J96,D130)</f>
        <v>259801.3023255814</v>
      </c>
      <c r="F130" s="523">
        <f t="shared" si="13"/>
        <v>2962500.1417958615</v>
      </c>
      <c r="G130" s="523">
        <f t="shared" si="14"/>
        <v>3092400.7929586521</v>
      </c>
      <c r="H130" s="526">
        <f t="shared" si="15"/>
        <v>590813.57333098038</v>
      </c>
      <c r="I130" s="577">
        <f t="shared" si="16"/>
        <v>590813.57333098038</v>
      </c>
      <c r="J130" s="514">
        <f t="shared" si="9"/>
        <v>0</v>
      </c>
      <c r="K130" s="514"/>
      <c r="L130" s="525"/>
      <c r="M130" s="514">
        <f t="shared" si="17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8"/>
        <v/>
      </c>
      <c r="C131" s="507">
        <f>IF(D93="","-",+C130+1)</f>
        <v>2050</v>
      </c>
      <c r="D131" s="374">
        <f>IF(F130+SUM(E$99:E130)=D$92,F130,D$92-SUM(E$99:E130))</f>
        <v>2962500.1417958615</v>
      </c>
      <c r="E131" s="522">
        <f>IF(+J96&lt;F130,J96,D131)</f>
        <v>259801.3023255814</v>
      </c>
      <c r="F131" s="523">
        <f t="shared" si="13"/>
        <v>2702698.8394702803</v>
      </c>
      <c r="G131" s="523">
        <f t="shared" si="14"/>
        <v>2832599.4906330709</v>
      </c>
      <c r="H131" s="526">
        <f t="shared" si="15"/>
        <v>563004.29993771086</v>
      </c>
      <c r="I131" s="577">
        <f t="shared" si="16"/>
        <v>563004.29993771086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8"/>
        <v/>
      </c>
      <c r="C132" s="507">
        <f>IF(D93="","-",+C131+1)</f>
        <v>2051</v>
      </c>
      <c r="D132" s="374">
        <f>IF(F131+SUM(E$99:E131)=D$92,F131,D$92-SUM(E$99:E131))</f>
        <v>2702698.8394702803</v>
      </c>
      <c r="E132" s="522">
        <f>IF(+J96&lt;F131,J96,D132)</f>
        <v>259801.3023255814</v>
      </c>
      <c r="F132" s="523">
        <f t="shared" si="13"/>
        <v>2442897.5371446991</v>
      </c>
      <c r="G132" s="523">
        <f t="shared" si="14"/>
        <v>2572798.1883074897</v>
      </c>
      <c r="H132" s="526">
        <f t="shared" si="15"/>
        <v>535195.02654444124</v>
      </c>
      <c r="I132" s="577">
        <f t="shared" si="16"/>
        <v>535195.02654444124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8"/>
        <v/>
      </c>
      <c r="C133" s="507">
        <f>IF(D93="","-",+C132+1)</f>
        <v>2052</v>
      </c>
      <c r="D133" s="374">
        <f>IF(F132+SUM(E$99:E132)=D$92,F132,D$92-SUM(E$99:E132))</f>
        <v>2442897.5371446991</v>
      </c>
      <c r="E133" s="522">
        <f>IF(+J96&lt;F132,J96,D133)</f>
        <v>259801.3023255814</v>
      </c>
      <c r="F133" s="523">
        <f t="shared" si="13"/>
        <v>2183096.2348191179</v>
      </c>
      <c r="G133" s="523">
        <f t="shared" si="14"/>
        <v>2312996.8859819085</v>
      </c>
      <c r="H133" s="526">
        <f t="shared" si="15"/>
        <v>507385.75315117161</v>
      </c>
      <c r="I133" s="577">
        <f t="shared" si="16"/>
        <v>507385.75315117161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8"/>
        <v/>
      </c>
      <c r="C134" s="507">
        <f>IF(D93="","-",+C133+1)</f>
        <v>2053</v>
      </c>
      <c r="D134" s="374">
        <f>IF(F133+SUM(E$99:E133)=D$92,F133,D$92-SUM(E$99:E133))</f>
        <v>2183096.2348191179</v>
      </c>
      <c r="E134" s="522">
        <f>IF(+J96&lt;F133,J96,D134)</f>
        <v>259801.3023255814</v>
      </c>
      <c r="F134" s="523">
        <f t="shared" si="13"/>
        <v>1923294.9324935365</v>
      </c>
      <c r="G134" s="523">
        <f t="shared" si="14"/>
        <v>2053195.5836563273</v>
      </c>
      <c r="H134" s="526">
        <f t="shared" si="15"/>
        <v>479576.47975790198</v>
      </c>
      <c r="I134" s="577">
        <f t="shared" si="16"/>
        <v>479576.47975790198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8"/>
        <v/>
      </c>
      <c r="C135" s="507">
        <f>IF(D93="","-",+C134+1)</f>
        <v>2054</v>
      </c>
      <c r="D135" s="374">
        <f>IF(F134+SUM(E$99:E134)=D$92,F134,D$92-SUM(E$99:E134))</f>
        <v>1923294.9324935365</v>
      </c>
      <c r="E135" s="522">
        <f>IF(+J96&lt;F134,J96,D135)</f>
        <v>259801.3023255814</v>
      </c>
      <c r="F135" s="523">
        <f t="shared" si="13"/>
        <v>1663493.6301679551</v>
      </c>
      <c r="G135" s="523">
        <f t="shared" si="14"/>
        <v>1793394.2813307457</v>
      </c>
      <c r="H135" s="526">
        <f t="shared" si="15"/>
        <v>451767.20636463235</v>
      </c>
      <c r="I135" s="577">
        <f t="shared" si="16"/>
        <v>451767.20636463235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8"/>
        <v/>
      </c>
      <c r="C136" s="507">
        <f>IF(D93="","-",+C135+1)</f>
        <v>2055</v>
      </c>
      <c r="D136" s="374">
        <f>IF(F135+SUM(E$99:E135)=D$92,F135,D$92-SUM(E$99:E135))</f>
        <v>1663493.6301679551</v>
      </c>
      <c r="E136" s="522">
        <f>IF(+J96&lt;F135,J96,D136)</f>
        <v>259801.3023255814</v>
      </c>
      <c r="F136" s="523">
        <f t="shared" si="13"/>
        <v>1403692.3278423736</v>
      </c>
      <c r="G136" s="523">
        <f t="shared" si="14"/>
        <v>1533592.9790051645</v>
      </c>
      <c r="H136" s="526">
        <f t="shared" si="15"/>
        <v>423957.93297136272</v>
      </c>
      <c r="I136" s="577">
        <f t="shared" si="16"/>
        <v>423957.93297136272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8"/>
        <v/>
      </c>
      <c r="C137" s="507">
        <f>IF(D93="","-",+C136+1)</f>
        <v>2056</v>
      </c>
      <c r="D137" s="374">
        <f>IF(F136+SUM(E$99:E136)=D$92,F136,D$92-SUM(E$99:E136))</f>
        <v>1403692.3278423736</v>
      </c>
      <c r="E137" s="522">
        <f>IF(+J96&lt;F136,J96,D137)</f>
        <v>259801.3023255814</v>
      </c>
      <c r="F137" s="523">
        <f t="shared" si="13"/>
        <v>1143891.0255167922</v>
      </c>
      <c r="G137" s="523">
        <f t="shared" si="14"/>
        <v>1273791.6766795828</v>
      </c>
      <c r="H137" s="526">
        <f t="shared" si="15"/>
        <v>396148.65957809309</v>
      </c>
      <c r="I137" s="577">
        <f t="shared" si="16"/>
        <v>396148.65957809309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8"/>
        <v/>
      </c>
      <c r="C138" s="507">
        <f>IF(D93="","-",+C137+1)</f>
        <v>2057</v>
      </c>
      <c r="D138" s="374">
        <f>IF(F137+SUM(E$99:E137)=D$92,F137,D$92-SUM(E$99:E137))</f>
        <v>1143891.0255167922</v>
      </c>
      <c r="E138" s="522">
        <f>IF(+J96&lt;F137,J96,D138)</f>
        <v>259801.3023255814</v>
      </c>
      <c r="F138" s="523">
        <f t="shared" si="13"/>
        <v>884089.72319121077</v>
      </c>
      <c r="G138" s="523">
        <f t="shared" si="14"/>
        <v>1013990.3743540015</v>
      </c>
      <c r="H138" s="526">
        <f t="shared" si="15"/>
        <v>368339.38618482347</v>
      </c>
      <c r="I138" s="577">
        <f t="shared" si="16"/>
        <v>368339.38618482347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8"/>
        <v/>
      </c>
      <c r="C139" s="507">
        <f>IF(D93="","-",+C138+1)</f>
        <v>2058</v>
      </c>
      <c r="D139" s="374">
        <f>IF(F138+SUM(E$99:E138)=D$92,F138,D$92-SUM(E$99:E138))</f>
        <v>884089.72319121077</v>
      </c>
      <c r="E139" s="522">
        <f>IF(+J96&lt;F138,J96,D139)</f>
        <v>259801.3023255814</v>
      </c>
      <c r="F139" s="523">
        <f t="shared" si="13"/>
        <v>624288.42086562933</v>
      </c>
      <c r="G139" s="523">
        <f t="shared" si="14"/>
        <v>754189.07202842005</v>
      </c>
      <c r="H139" s="526">
        <f t="shared" si="15"/>
        <v>340530.11279155384</v>
      </c>
      <c r="I139" s="577">
        <f t="shared" si="16"/>
        <v>340530.11279155384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8"/>
        <v/>
      </c>
      <c r="C140" s="507">
        <f>IF(D93="","-",+C139+1)</f>
        <v>2059</v>
      </c>
      <c r="D140" s="374">
        <f>IF(F139+SUM(E$99:E139)=D$92,F139,D$92-SUM(E$99:E139))</f>
        <v>624288.42086562933</v>
      </c>
      <c r="E140" s="522">
        <f>IF(+J96&lt;F139,J96,D140)</f>
        <v>259801.3023255814</v>
      </c>
      <c r="F140" s="523">
        <f t="shared" si="13"/>
        <v>364487.1185400479</v>
      </c>
      <c r="G140" s="523">
        <f t="shared" si="14"/>
        <v>494387.76970283862</v>
      </c>
      <c r="H140" s="526">
        <f t="shared" si="15"/>
        <v>312720.83939828415</v>
      </c>
      <c r="I140" s="577">
        <f t="shared" si="16"/>
        <v>312720.83939828415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8"/>
        <v/>
      </c>
      <c r="C141" s="507">
        <f>IF(D93="","-",+C140+1)</f>
        <v>2060</v>
      </c>
      <c r="D141" s="374">
        <f>IF(F140+SUM(E$99:E140)=D$92,F140,D$92-SUM(E$99:E140))</f>
        <v>364487.1185400479</v>
      </c>
      <c r="E141" s="522">
        <f>IF(+J96&lt;F140,J96,D141)</f>
        <v>259801.3023255814</v>
      </c>
      <c r="F141" s="523">
        <f t="shared" si="13"/>
        <v>104685.8162144665</v>
      </c>
      <c r="G141" s="523">
        <f t="shared" si="14"/>
        <v>234586.46737725718</v>
      </c>
      <c r="H141" s="526">
        <f t="shared" si="15"/>
        <v>284911.56600501452</v>
      </c>
      <c r="I141" s="577">
        <f t="shared" si="16"/>
        <v>284911.56600501452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8"/>
        <v/>
      </c>
      <c r="C142" s="507">
        <f>IF(D93="","-",+C141+1)</f>
        <v>2061</v>
      </c>
      <c r="D142" s="374">
        <f>IF(F141+SUM(E$99:E141)=D$92,F141,D$92-SUM(E$99:E141))</f>
        <v>104685.8162144665</v>
      </c>
      <c r="E142" s="522">
        <f>IF(+J96&lt;F141,J96,D142)</f>
        <v>104685.8162144665</v>
      </c>
      <c r="F142" s="523">
        <f t="shared" si="13"/>
        <v>0</v>
      </c>
      <c r="G142" s="523">
        <f t="shared" si="14"/>
        <v>52342.908107233248</v>
      </c>
      <c r="H142" s="526">
        <f t="shared" si="15"/>
        <v>110288.62970586565</v>
      </c>
      <c r="I142" s="577">
        <f t="shared" si="16"/>
        <v>110288.62970586565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8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3"/>
        <v>0</v>
      </c>
      <c r="G143" s="523">
        <f t="shared" si="14"/>
        <v>0</v>
      </c>
      <c r="H143" s="526">
        <f t="shared" si="15"/>
        <v>0</v>
      </c>
      <c r="I143" s="577">
        <f t="shared" si="16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8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14"/>
        <v>0</v>
      </c>
      <c r="H144" s="526">
        <f t="shared" si="15"/>
        <v>0</v>
      </c>
      <c r="I144" s="577">
        <f t="shared" si="16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8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14"/>
        <v>0</v>
      </c>
      <c r="H145" s="526">
        <f t="shared" si="15"/>
        <v>0</v>
      </c>
      <c r="I145" s="577">
        <f t="shared" si="16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8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14"/>
        <v>0</v>
      </c>
      <c r="H146" s="526">
        <f t="shared" si="15"/>
        <v>0</v>
      </c>
      <c r="I146" s="577">
        <f t="shared" si="16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8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14"/>
        <v>0</v>
      </c>
      <c r="H147" s="526">
        <f t="shared" si="15"/>
        <v>0</v>
      </c>
      <c r="I147" s="577">
        <f t="shared" si="16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8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14"/>
        <v>0</v>
      </c>
      <c r="H148" s="526">
        <f t="shared" si="15"/>
        <v>0</v>
      </c>
      <c r="I148" s="577">
        <f t="shared" si="16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8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14"/>
        <v>0</v>
      </c>
      <c r="H149" s="526">
        <f t="shared" si="15"/>
        <v>0</v>
      </c>
      <c r="I149" s="577">
        <f t="shared" si="16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8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14"/>
        <v>0</v>
      </c>
      <c r="H150" s="526">
        <f t="shared" si="15"/>
        <v>0</v>
      </c>
      <c r="I150" s="577">
        <f t="shared" si="16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8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14"/>
        <v>0</v>
      </c>
      <c r="H151" s="526">
        <f t="shared" si="15"/>
        <v>0</v>
      </c>
      <c r="I151" s="577">
        <f t="shared" si="16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8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14"/>
        <v>0</v>
      </c>
      <c r="H152" s="526">
        <f t="shared" si="15"/>
        <v>0</v>
      </c>
      <c r="I152" s="577">
        <f t="shared" si="16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8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14"/>
        <v>0</v>
      </c>
      <c r="H153" s="526">
        <f t="shared" si="15"/>
        <v>0</v>
      </c>
      <c r="I153" s="577">
        <f t="shared" si="16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8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14"/>
        <v>0</v>
      </c>
      <c r="H154" s="530">
        <f t="shared" si="15"/>
        <v>0</v>
      </c>
      <c r="I154" s="579">
        <f t="shared" si="16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11171456</v>
      </c>
      <c r="F155" s="375"/>
      <c r="G155" s="375"/>
      <c r="H155" s="375">
        <f>SUM(H99:H154)</f>
        <v>36756996.466240205</v>
      </c>
      <c r="I155" s="375">
        <f>SUM(I99:I154)</f>
        <v>36756996.466240205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B12" sqref="B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1186882.8746105693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1186882.8746105693</v>
      </c>
      <c r="O6" s="269"/>
      <c r="P6" s="269"/>
    </row>
    <row r="7" spans="1:16" ht="13.5" thickBot="1">
      <c r="C7" s="467" t="s">
        <v>48</v>
      </c>
      <c r="D7" s="624" t="s">
        <v>423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422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9930039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236429.5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>+G17</f>
        <v>738358.52480493963</v>
      </c>
      <c r="L17" s="513">
        <f t="shared" ref="L17:L72" si="1">IF(K17&lt;&gt;0,+G17-K17,0)</f>
        <v>0</v>
      </c>
      <c r="M17" s="512">
        <f>+H17</f>
        <v>738358.52480493963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>+G18</f>
        <v>1350922.3521294959</v>
      </c>
      <c r="L18" s="519">
        <f t="shared" si="1"/>
        <v>0</v>
      </c>
      <c r="M18" s="518">
        <f>+H18</f>
        <v>1350922.3521294959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2019</v>
      </c>
      <c r="D19" s="631">
        <v>8984585.3658536579</v>
      </c>
      <c r="E19" s="630">
        <v>212837.20930232559</v>
      </c>
      <c r="F19" s="631">
        <v>8771748.1565513331</v>
      </c>
      <c r="G19" s="630">
        <v>1096709.0714176192</v>
      </c>
      <c r="H19" s="639">
        <v>1096709.0714176192</v>
      </c>
      <c r="I19" s="511">
        <f t="shared" si="0"/>
        <v>0</v>
      </c>
      <c r="J19" s="511"/>
      <c r="K19" s="518">
        <f>+G19</f>
        <v>1096709.0714176192</v>
      </c>
      <c r="L19" s="519">
        <f t="shared" ref="L19" si="4">IF(K19&lt;&gt;0,+G19-K19,0)</f>
        <v>0</v>
      </c>
      <c r="M19" s="518">
        <f>+H19</f>
        <v>1096709.0714176192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9297208.7804878056</v>
      </c>
      <c r="E20" s="630">
        <v>242196.07317073172</v>
      </c>
      <c r="F20" s="631">
        <v>9055012.7073170748</v>
      </c>
      <c r="G20" s="630">
        <v>1408425.5998329325</v>
      </c>
      <c r="H20" s="639">
        <v>1408425.5998329325</v>
      </c>
      <c r="I20" s="511">
        <f t="shared" si="0"/>
        <v>0</v>
      </c>
      <c r="J20" s="511"/>
      <c r="K20" s="518">
        <f>+G20</f>
        <v>1408425.5998329325</v>
      </c>
      <c r="L20" s="519">
        <f t="shared" ref="L20" si="6">IF(K20&lt;&gt;0,+G20-K20,0)</f>
        <v>0</v>
      </c>
      <c r="M20" s="518">
        <f>+H20</f>
        <v>1408425.5998329325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9084371.5711854789</v>
      </c>
      <c r="E21" s="522">
        <f>IF(+I14&lt;F20,I14,D21)</f>
        <v>236429.5</v>
      </c>
      <c r="F21" s="523">
        <f t="shared" ref="F21:F72" si="7">+D21-E21</f>
        <v>8847942.0711854789</v>
      </c>
      <c r="G21" s="524">
        <f t="shared" ref="G21:G72" si="8">+I$12*((D21+F21)/2)+E21</f>
        <v>1186882.8746105693</v>
      </c>
      <c r="H21" s="491">
        <f t="shared" ref="H21:H72" si="9">+I$13*((D21+F21)/2)+E21</f>
        <v>1186882.8746105693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8847942.0711854789</v>
      </c>
      <c r="E22" s="522">
        <f>IF(+I14&lt;F21,I14,D22)</f>
        <v>236429.5</v>
      </c>
      <c r="F22" s="523">
        <f t="shared" si="7"/>
        <v>8611512.5711854789</v>
      </c>
      <c r="G22" s="524">
        <f t="shared" si="8"/>
        <v>1161820.2730284147</v>
      </c>
      <c r="H22" s="491">
        <f t="shared" si="9"/>
        <v>1161820.2730284147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8611512.5711854789</v>
      </c>
      <c r="E23" s="522">
        <f>IF(+I14&lt;F22,I14,D23)</f>
        <v>236429.5</v>
      </c>
      <c r="F23" s="523">
        <f t="shared" si="7"/>
        <v>8375083.0711854789</v>
      </c>
      <c r="G23" s="524">
        <f t="shared" si="8"/>
        <v>1136757.6714462601</v>
      </c>
      <c r="H23" s="491">
        <f t="shared" si="9"/>
        <v>1136757.6714462601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8375083.0711854789</v>
      </c>
      <c r="E24" s="522">
        <f>IF(+I14&lt;F23,I14,D24)</f>
        <v>236429.5</v>
      </c>
      <c r="F24" s="523">
        <f t="shared" si="7"/>
        <v>8138653.5711854789</v>
      </c>
      <c r="G24" s="524">
        <f t="shared" si="8"/>
        <v>1111695.0698641054</v>
      </c>
      <c r="H24" s="491">
        <f t="shared" si="9"/>
        <v>1111695.0698641054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8138653.5711854789</v>
      </c>
      <c r="E25" s="522">
        <f>IF(+I14&lt;F24,I14,D25)</f>
        <v>236429.5</v>
      </c>
      <c r="F25" s="523">
        <f t="shared" si="7"/>
        <v>7902224.0711854789</v>
      </c>
      <c r="G25" s="524">
        <f t="shared" si="8"/>
        <v>1086632.4682819508</v>
      </c>
      <c r="H25" s="491">
        <f t="shared" si="9"/>
        <v>1086632.4682819508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7902224.0711854789</v>
      </c>
      <c r="E26" s="522">
        <f>IF(+I14&lt;F25,I14,D26)</f>
        <v>236429.5</v>
      </c>
      <c r="F26" s="523">
        <f t="shared" si="7"/>
        <v>7665794.5711854789</v>
      </c>
      <c r="G26" s="524">
        <f t="shared" si="8"/>
        <v>1061569.8666997962</v>
      </c>
      <c r="H26" s="491">
        <f t="shared" si="9"/>
        <v>1061569.8666997962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7665794.5711854789</v>
      </c>
      <c r="E27" s="522">
        <f>IF(+I14&lt;F26,I14,D27)</f>
        <v>236429.5</v>
      </c>
      <c r="F27" s="523">
        <f t="shared" si="7"/>
        <v>7429365.0711854789</v>
      </c>
      <c r="G27" s="524">
        <f t="shared" si="8"/>
        <v>1036507.2651176417</v>
      </c>
      <c r="H27" s="491">
        <f t="shared" si="9"/>
        <v>1036507.2651176417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7429365.0711854789</v>
      </c>
      <c r="E28" s="522">
        <f>IF(+I14&lt;F27,I14,D28)</f>
        <v>236429.5</v>
      </c>
      <c r="F28" s="523">
        <f t="shared" si="7"/>
        <v>7192935.5711854789</v>
      </c>
      <c r="G28" s="524">
        <f t="shared" si="8"/>
        <v>1011444.663535487</v>
      </c>
      <c r="H28" s="491">
        <f t="shared" si="9"/>
        <v>1011444.663535487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7192935.5711854789</v>
      </c>
      <c r="E29" s="522">
        <f>IF(+I14&lt;F28,I14,D29)</f>
        <v>236429.5</v>
      </c>
      <c r="F29" s="523">
        <f t="shared" si="7"/>
        <v>6956506.0711854789</v>
      </c>
      <c r="G29" s="524">
        <f t="shared" si="8"/>
        <v>986382.06195333251</v>
      </c>
      <c r="H29" s="491">
        <f t="shared" si="9"/>
        <v>986382.06195333251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6956506.0711854789</v>
      </c>
      <c r="E30" s="522">
        <f>IF(+I14&lt;F29,I14,D30)</f>
        <v>236429.5</v>
      </c>
      <c r="F30" s="523">
        <f t="shared" si="7"/>
        <v>6720076.5711854789</v>
      </c>
      <c r="G30" s="524">
        <f t="shared" si="8"/>
        <v>961319.46037117788</v>
      </c>
      <c r="H30" s="491">
        <f t="shared" si="9"/>
        <v>961319.46037117788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6720076.5711854789</v>
      </c>
      <c r="E31" s="522">
        <f>IF(+I14&lt;F30,I14,D31)</f>
        <v>236429.5</v>
      </c>
      <c r="F31" s="523">
        <f t="shared" si="7"/>
        <v>6483647.0711854789</v>
      </c>
      <c r="G31" s="524">
        <f t="shared" si="8"/>
        <v>936256.85878902324</v>
      </c>
      <c r="H31" s="491">
        <f t="shared" si="9"/>
        <v>936256.85878902324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6483647.0711854789</v>
      </c>
      <c r="E32" s="522">
        <f>IF(+I14&lt;F31,I14,D32)</f>
        <v>236429.5</v>
      </c>
      <c r="F32" s="523">
        <f t="shared" si="7"/>
        <v>6247217.5711854789</v>
      </c>
      <c r="G32" s="524">
        <f t="shared" si="8"/>
        <v>911194.25720686861</v>
      </c>
      <c r="H32" s="491">
        <f t="shared" si="9"/>
        <v>911194.25720686861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6247217.5711854789</v>
      </c>
      <c r="E33" s="522">
        <f>IF(+I14&lt;F32,I14,D33)</f>
        <v>236429.5</v>
      </c>
      <c r="F33" s="523">
        <f t="shared" si="7"/>
        <v>6010788.0711854789</v>
      </c>
      <c r="G33" s="524">
        <f t="shared" si="8"/>
        <v>886131.65562471398</v>
      </c>
      <c r="H33" s="491">
        <f t="shared" si="9"/>
        <v>886131.65562471398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6010788.0711854789</v>
      </c>
      <c r="E34" s="522">
        <f>IF(+I14&lt;F33,I14,D34)</f>
        <v>236429.5</v>
      </c>
      <c r="F34" s="523">
        <f t="shared" si="7"/>
        <v>5774358.5711854789</v>
      </c>
      <c r="G34" s="524">
        <f t="shared" si="8"/>
        <v>861069.05404255935</v>
      </c>
      <c r="H34" s="491">
        <f t="shared" si="9"/>
        <v>861069.05404255935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5774358.5711854789</v>
      </c>
      <c r="E35" s="522">
        <f>IF(+I14&lt;F34,I14,D35)</f>
        <v>236429.5</v>
      </c>
      <c r="F35" s="523">
        <f t="shared" si="7"/>
        <v>5537929.0711854789</v>
      </c>
      <c r="G35" s="524">
        <f t="shared" si="8"/>
        <v>836006.45246040472</v>
      </c>
      <c r="H35" s="491">
        <f t="shared" si="9"/>
        <v>836006.45246040472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5537929.0711854789</v>
      </c>
      <c r="E36" s="522">
        <f>IF(+I14&lt;F35,I14,D36)</f>
        <v>236429.5</v>
      </c>
      <c r="F36" s="523">
        <f t="shared" si="7"/>
        <v>5301499.5711854789</v>
      </c>
      <c r="G36" s="524">
        <f t="shared" si="8"/>
        <v>810943.85087825009</v>
      </c>
      <c r="H36" s="491">
        <f t="shared" si="9"/>
        <v>810943.85087825009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5301499.5711854789</v>
      </c>
      <c r="E37" s="522">
        <f>IF(+I14&lt;F36,I14,D37)</f>
        <v>236429.5</v>
      </c>
      <c r="F37" s="523">
        <f t="shared" si="7"/>
        <v>5065070.0711854789</v>
      </c>
      <c r="G37" s="524">
        <f t="shared" si="8"/>
        <v>785881.24929609546</v>
      </c>
      <c r="H37" s="491">
        <f t="shared" si="9"/>
        <v>785881.24929609546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5065070.0711854789</v>
      </c>
      <c r="E38" s="522">
        <f>IF(+I14&lt;F37,I14,D38)</f>
        <v>236429.5</v>
      </c>
      <c r="F38" s="523">
        <f t="shared" si="7"/>
        <v>4828640.5711854789</v>
      </c>
      <c r="G38" s="524">
        <f t="shared" si="8"/>
        <v>760818.64771394082</v>
      </c>
      <c r="H38" s="491">
        <f t="shared" si="9"/>
        <v>760818.64771394082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4828640.5711854789</v>
      </c>
      <c r="E39" s="522">
        <f>IF(+I14&lt;F38,I14,D39)</f>
        <v>236429.5</v>
      </c>
      <c r="F39" s="523">
        <f t="shared" si="7"/>
        <v>4592211.0711854789</v>
      </c>
      <c r="G39" s="524">
        <f t="shared" si="8"/>
        <v>735756.04613178619</v>
      </c>
      <c r="H39" s="491">
        <f t="shared" si="9"/>
        <v>735756.04613178619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4592211.0711854789</v>
      </c>
      <c r="E40" s="522">
        <f>IF(+I14&lt;F39,I14,D40)</f>
        <v>236429.5</v>
      </c>
      <c r="F40" s="523">
        <f t="shared" si="7"/>
        <v>4355781.5711854789</v>
      </c>
      <c r="G40" s="524">
        <f t="shared" si="8"/>
        <v>710693.44454963156</v>
      </c>
      <c r="H40" s="491">
        <f t="shared" si="9"/>
        <v>710693.44454963156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4355781.5711854789</v>
      </c>
      <c r="E41" s="522">
        <f>IF(+I14&lt;F40,I14,D41)</f>
        <v>236429.5</v>
      </c>
      <c r="F41" s="523">
        <f t="shared" si="7"/>
        <v>4119352.0711854789</v>
      </c>
      <c r="G41" s="524">
        <f t="shared" si="8"/>
        <v>685630.84296747705</v>
      </c>
      <c r="H41" s="491">
        <f t="shared" si="9"/>
        <v>685630.84296747705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4119352.0711854789</v>
      </c>
      <c r="E42" s="522">
        <f>IF(+I14&lt;F41,I14,D42)</f>
        <v>236429.5</v>
      </c>
      <c r="F42" s="523">
        <f t="shared" si="7"/>
        <v>3882922.5711854789</v>
      </c>
      <c r="G42" s="524">
        <f t="shared" si="8"/>
        <v>660568.24138532241</v>
      </c>
      <c r="H42" s="491">
        <f t="shared" si="9"/>
        <v>660568.24138532241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3882922.5711854789</v>
      </c>
      <c r="E43" s="522">
        <f>IF(+I14&lt;F42,I14,D43)</f>
        <v>236429.5</v>
      </c>
      <c r="F43" s="523">
        <f t="shared" si="7"/>
        <v>3646493.0711854789</v>
      </c>
      <c r="G43" s="524">
        <f t="shared" si="8"/>
        <v>635505.63980316778</v>
      </c>
      <c r="H43" s="491">
        <f t="shared" si="9"/>
        <v>635505.63980316778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3646493.0711854789</v>
      </c>
      <c r="E44" s="522">
        <f>IF(+I14&lt;F43,I14,D44)</f>
        <v>236429.5</v>
      </c>
      <c r="F44" s="523">
        <f t="shared" si="7"/>
        <v>3410063.5711854789</v>
      </c>
      <c r="G44" s="524">
        <f t="shared" si="8"/>
        <v>610443.03822101315</v>
      </c>
      <c r="H44" s="491">
        <f t="shared" si="9"/>
        <v>610443.03822101315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3410063.5711854789</v>
      </c>
      <c r="E45" s="522">
        <f>IF(+I14&lt;F44,I14,D45)</f>
        <v>236429.5</v>
      </c>
      <c r="F45" s="523">
        <f t="shared" si="7"/>
        <v>3173634.0711854789</v>
      </c>
      <c r="G45" s="524">
        <f t="shared" si="8"/>
        <v>585380.43663885852</v>
      </c>
      <c r="H45" s="491">
        <f t="shared" si="9"/>
        <v>585380.43663885852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3173634.0711854789</v>
      </c>
      <c r="E46" s="522">
        <f>IF(+I14&lt;F45,I14,D46)</f>
        <v>236429.5</v>
      </c>
      <c r="F46" s="523">
        <f t="shared" si="7"/>
        <v>2937204.5711854789</v>
      </c>
      <c r="G46" s="524">
        <f t="shared" si="8"/>
        <v>560317.835056704</v>
      </c>
      <c r="H46" s="491">
        <f t="shared" si="9"/>
        <v>560317.835056704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2937204.5711854789</v>
      </c>
      <c r="E47" s="522">
        <f>IF(+I14&lt;F46,I14,D47)</f>
        <v>236429.5</v>
      </c>
      <c r="F47" s="523">
        <f t="shared" si="7"/>
        <v>2700775.0711854789</v>
      </c>
      <c r="G47" s="524">
        <f t="shared" si="8"/>
        <v>535255.23347454937</v>
      </c>
      <c r="H47" s="491">
        <f t="shared" si="9"/>
        <v>535255.23347454937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2700775.0711854789</v>
      </c>
      <c r="E48" s="522">
        <f>IF(+I14&lt;F47,I14,D48)</f>
        <v>236429.5</v>
      </c>
      <c r="F48" s="523">
        <f t="shared" si="7"/>
        <v>2464345.5711854789</v>
      </c>
      <c r="G48" s="524">
        <f t="shared" si="8"/>
        <v>510192.63189239468</v>
      </c>
      <c r="H48" s="491">
        <f t="shared" si="9"/>
        <v>510192.63189239468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2464345.5711854789</v>
      </c>
      <c r="E49" s="522">
        <f>IF(+I14&lt;F48,I14,D49)</f>
        <v>236429.5</v>
      </c>
      <c r="F49" s="523">
        <f t="shared" si="7"/>
        <v>2227916.0711854789</v>
      </c>
      <c r="G49" s="524">
        <f t="shared" si="8"/>
        <v>485130.03031024005</v>
      </c>
      <c r="H49" s="491">
        <f t="shared" si="9"/>
        <v>485130.03031024005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2227916.0711854789</v>
      </c>
      <c r="E50" s="522">
        <f>IF(+I14&lt;F49,I14,D50)</f>
        <v>236429.5</v>
      </c>
      <c r="F50" s="523">
        <f t="shared" si="7"/>
        <v>1991486.5711854789</v>
      </c>
      <c r="G50" s="524">
        <f t="shared" si="8"/>
        <v>460067.42872808548</v>
      </c>
      <c r="H50" s="491">
        <f t="shared" si="9"/>
        <v>460067.42872808548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1991486.5711854789</v>
      </c>
      <c r="E51" s="522">
        <f>IF(+I14&lt;F50,I14,D51)</f>
        <v>236429.5</v>
      </c>
      <c r="F51" s="523">
        <f t="shared" si="7"/>
        <v>1755057.0711854789</v>
      </c>
      <c r="G51" s="524">
        <f t="shared" si="8"/>
        <v>435004.82714593085</v>
      </c>
      <c r="H51" s="491">
        <f t="shared" si="9"/>
        <v>435004.82714593085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1755057.0711854789</v>
      </c>
      <c r="E52" s="522">
        <f>IF(+I14&lt;F51,I14,D52)</f>
        <v>236429.5</v>
      </c>
      <c r="F52" s="523">
        <f t="shared" si="7"/>
        <v>1518627.5711854789</v>
      </c>
      <c r="G52" s="524">
        <f t="shared" si="8"/>
        <v>409942.22556377621</v>
      </c>
      <c r="H52" s="491">
        <f t="shared" si="9"/>
        <v>409942.22556377621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1518627.5711854789</v>
      </c>
      <c r="E53" s="522">
        <f>IF(+I14&lt;F52,I14,D53)</f>
        <v>236429.5</v>
      </c>
      <c r="F53" s="523">
        <f t="shared" si="7"/>
        <v>1282198.0711854789</v>
      </c>
      <c r="G53" s="524">
        <f t="shared" si="8"/>
        <v>384879.62398162158</v>
      </c>
      <c r="H53" s="491">
        <f t="shared" si="9"/>
        <v>384879.62398162158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1282198.0711854789</v>
      </c>
      <c r="E54" s="522">
        <f>IF(+I14&lt;F53,I14,D54)</f>
        <v>236429.5</v>
      </c>
      <c r="F54" s="523">
        <f t="shared" si="7"/>
        <v>1045768.5711854789</v>
      </c>
      <c r="G54" s="524">
        <f t="shared" si="8"/>
        <v>359817.02239946695</v>
      </c>
      <c r="H54" s="491">
        <f t="shared" si="9"/>
        <v>359817.02239946695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1045768.5711854789</v>
      </c>
      <c r="E55" s="522">
        <f>IF(+I14&lt;F54,I14,D55)</f>
        <v>236429.5</v>
      </c>
      <c r="F55" s="523">
        <f t="shared" si="7"/>
        <v>809339.07118547894</v>
      </c>
      <c r="G55" s="524">
        <f t="shared" si="8"/>
        <v>334754.42081731232</v>
      </c>
      <c r="H55" s="491">
        <f t="shared" si="9"/>
        <v>334754.42081731232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809339.07118547894</v>
      </c>
      <c r="E56" s="522">
        <f>IF(+I14&lt;F55,I14,D56)</f>
        <v>236429.5</v>
      </c>
      <c r="F56" s="523">
        <f t="shared" si="7"/>
        <v>572909.57118547894</v>
      </c>
      <c r="G56" s="524">
        <f t="shared" si="8"/>
        <v>309691.81923515769</v>
      </c>
      <c r="H56" s="491">
        <f t="shared" si="9"/>
        <v>309691.81923515769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572909.57118547894</v>
      </c>
      <c r="E57" s="522">
        <f>IF(+I14&lt;F56,I14,D57)</f>
        <v>236429.5</v>
      </c>
      <c r="F57" s="523">
        <f t="shared" si="7"/>
        <v>336480.07118547894</v>
      </c>
      <c r="G57" s="524">
        <f t="shared" si="8"/>
        <v>284629.21765300311</v>
      </c>
      <c r="H57" s="491">
        <f t="shared" si="9"/>
        <v>284629.21765300311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336480.07118547894</v>
      </c>
      <c r="E58" s="522">
        <f>IF(+I14&lt;F57,I14,D58)</f>
        <v>236429.5</v>
      </c>
      <c r="F58" s="523">
        <f t="shared" si="7"/>
        <v>100050.57118547894</v>
      </c>
      <c r="G58" s="524">
        <f t="shared" si="8"/>
        <v>259566.61607084848</v>
      </c>
      <c r="H58" s="491">
        <f t="shared" si="9"/>
        <v>259566.61607084848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100050.57118547894</v>
      </c>
      <c r="E59" s="522">
        <f>IF(+I14&lt;F58,I14,D59)</f>
        <v>100050.57118547894</v>
      </c>
      <c r="F59" s="523">
        <f t="shared" si="7"/>
        <v>0</v>
      </c>
      <c r="G59" s="524">
        <f t="shared" si="8"/>
        <v>105353.47882536452</v>
      </c>
      <c r="H59" s="491">
        <f t="shared" si="9"/>
        <v>105353.47882536452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9930039</v>
      </c>
      <c r="F73" s="375"/>
      <c r="G73" s="375">
        <f>SUM(G17:G72)</f>
        <v>32182309.34995728</v>
      </c>
      <c r="H73" s="375">
        <f>SUM(H17:H72)</f>
        <v>32182309.34995728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1096709.0714176192</v>
      </c>
      <c r="N87" s="546">
        <f>IF(J92&lt;D11,0,VLOOKUP(J92,C17:O72,11))</f>
        <v>1096709.0714176192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1262507.7864101741</v>
      </c>
      <c r="N88" s="550">
        <f>IF(J92&lt;D11,0,VLOOKUP(J92,C99:P154,7))</f>
        <v>1262507.7864101741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165798.71499255486</v>
      </c>
      <c r="N89" s="555">
        <f>+N88-N87</f>
        <v>165798.71499255486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230931.13953488372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0">+I99-H99</f>
        <v>0</v>
      </c>
      <c r="K99" s="514"/>
      <c r="L99" s="512">
        <f>+H99</f>
        <v>692287.9381010225</v>
      </c>
      <c r="M99" s="513">
        <f t="shared" ref="M99" si="11">IF(L99&lt;&gt;0,+H99-L99,0)</f>
        <v>0</v>
      </c>
      <c r="N99" s="512">
        <f>+I99</f>
        <v>692287.9381010225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/>
      </c>
      <c r="C100" s="507">
        <f>IF(D93="","-",+C99+1)</f>
        <v>2019</v>
      </c>
      <c r="D100" s="374">
        <f>IF(F99+SUM(E$99:E99)=D$92,F99,D$92-SUM(E$99:E99))</f>
        <v>9752716.875</v>
      </c>
      <c r="E100" s="522">
        <f>IF(+J96&lt;F99,J96,D100)</f>
        <v>230931.13953488372</v>
      </c>
      <c r="F100" s="523">
        <f t="shared" ref="F100:F154" si="14">+D100-E100</f>
        <v>9521785.7354651168</v>
      </c>
      <c r="G100" s="523">
        <f t="shared" ref="G100:G154" si="15">+(F100+D100)/2</f>
        <v>9637251.3052325584</v>
      </c>
      <c r="H100" s="526">
        <f t="shared" ref="H100:H154" si="16">+J$94*G100+E100</f>
        <v>1262507.7864101741</v>
      </c>
      <c r="I100" s="577">
        <f t="shared" ref="I100:I154" si="17">+J$95*G100+E100</f>
        <v>1262507.7864101741</v>
      </c>
      <c r="J100" s="514">
        <f t="shared" si="10"/>
        <v>0</v>
      </c>
      <c r="K100" s="514"/>
      <c r="L100" s="525"/>
      <c r="M100" s="514">
        <f t="shared" ref="M100:M130" si="18">IF(L100&lt;&gt;0,+H100-L100,0)</f>
        <v>0</v>
      </c>
      <c r="N100" s="525"/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2020</v>
      </c>
      <c r="D101" s="374">
        <f>IF(F100+SUM(E$99:E100)=D$92,F100,D$92-SUM(E$99:E100))</f>
        <v>9521785.7354651168</v>
      </c>
      <c r="E101" s="522">
        <f>IF(+J96&lt;F100,J96,D101)</f>
        <v>230931.13953488372</v>
      </c>
      <c r="F101" s="523">
        <f t="shared" si="14"/>
        <v>9290854.5959302336</v>
      </c>
      <c r="G101" s="523">
        <f t="shared" si="15"/>
        <v>9406320.1656976752</v>
      </c>
      <c r="H101" s="526">
        <f t="shared" si="16"/>
        <v>1237788.7910207789</v>
      </c>
      <c r="I101" s="577">
        <f t="shared" si="17"/>
        <v>1237788.7910207789</v>
      </c>
      <c r="J101" s="514">
        <f t="shared" si="10"/>
        <v>0</v>
      </c>
      <c r="K101" s="514"/>
      <c r="L101" s="525"/>
      <c r="M101" s="514">
        <f t="shared" si="18"/>
        <v>0</v>
      </c>
      <c r="N101" s="525"/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9"/>
        <v/>
      </c>
      <c r="C102" s="507">
        <f>IF(D93="","-",+C101+1)</f>
        <v>2021</v>
      </c>
      <c r="D102" s="374">
        <f>IF(F101+SUM(E$99:E101)=D$92,F101,D$92-SUM(E$99:E101))</f>
        <v>9290854.5959302336</v>
      </c>
      <c r="E102" s="522">
        <f>IF(+J96&lt;F101,J96,D102)</f>
        <v>230931.13953488372</v>
      </c>
      <c r="F102" s="523">
        <f t="shared" si="14"/>
        <v>9059923.4563953504</v>
      </c>
      <c r="G102" s="523">
        <f t="shared" si="15"/>
        <v>9175389.026162792</v>
      </c>
      <c r="H102" s="526">
        <f t="shared" si="16"/>
        <v>1213069.795631384</v>
      </c>
      <c r="I102" s="577">
        <f t="shared" si="17"/>
        <v>1213069.795631384</v>
      </c>
      <c r="J102" s="514">
        <f t="shared" si="10"/>
        <v>0</v>
      </c>
      <c r="K102" s="514"/>
      <c r="L102" s="525"/>
      <c r="M102" s="514">
        <f t="shared" si="18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9"/>
        <v/>
      </c>
      <c r="C103" s="507">
        <f>IF(D93="","-",+C102+1)</f>
        <v>2022</v>
      </c>
      <c r="D103" s="374">
        <f>IF(F102+SUM(E$99:E102)=D$92,F102,D$92-SUM(E$99:E102))</f>
        <v>9059923.4563953504</v>
      </c>
      <c r="E103" s="522">
        <f>IF(+J96&lt;F102,J96,D103)</f>
        <v>230931.13953488372</v>
      </c>
      <c r="F103" s="523">
        <f t="shared" si="14"/>
        <v>8828992.3168604672</v>
      </c>
      <c r="G103" s="523">
        <f t="shared" si="15"/>
        <v>8944457.8866279088</v>
      </c>
      <c r="H103" s="526">
        <f t="shared" si="16"/>
        <v>1188350.8002419891</v>
      </c>
      <c r="I103" s="577">
        <f t="shared" si="17"/>
        <v>1188350.8002419891</v>
      </c>
      <c r="J103" s="514">
        <f t="shared" si="10"/>
        <v>0</v>
      </c>
      <c r="K103" s="514"/>
      <c r="L103" s="525"/>
      <c r="M103" s="514">
        <f t="shared" si="18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9"/>
        <v/>
      </c>
      <c r="C104" s="507">
        <f>IF(D93="","-",+C103+1)</f>
        <v>2023</v>
      </c>
      <c r="D104" s="374">
        <f>IF(F103+SUM(E$99:E103)=D$92,F103,D$92-SUM(E$99:E103))</f>
        <v>8828992.3168604672</v>
      </c>
      <c r="E104" s="522">
        <f>IF(+J96&lt;F103,J96,D104)</f>
        <v>230931.13953488372</v>
      </c>
      <c r="F104" s="523">
        <f t="shared" si="14"/>
        <v>8598061.177325584</v>
      </c>
      <c r="G104" s="523">
        <f t="shared" si="15"/>
        <v>8713526.7470930256</v>
      </c>
      <c r="H104" s="526">
        <f t="shared" si="16"/>
        <v>1163631.8048525939</v>
      </c>
      <c r="I104" s="577">
        <f t="shared" si="17"/>
        <v>1163631.8048525939</v>
      </c>
      <c r="J104" s="514">
        <f t="shared" si="10"/>
        <v>0</v>
      </c>
      <c r="K104" s="514"/>
      <c r="L104" s="525"/>
      <c r="M104" s="514">
        <f t="shared" si="18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9"/>
        <v/>
      </c>
      <c r="C105" s="507">
        <f>IF(D93="","-",+C104+1)</f>
        <v>2024</v>
      </c>
      <c r="D105" s="374">
        <f>IF(F104+SUM(E$99:E104)=D$92,F104,D$92-SUM(E$99:E104))</f>
        <v>8598061.177325584</v>
      </c>
      <c r="E105" s="522">
        <f>IF(+J96&lt;F104,J96,D105)</f>
        <v>230931.13953488372</v>
      </c>
      <c r="F105" s="523">
        <f t="shared" si="14"/>
        <v>8367130.0377906999</v>
      </c>
      <c r="G105" s="523">
        <f t="shared" si="15"/>
        <v>8482595.6075581424</v>
      </c>
      <c r="H105" s="526">
        <f t="shared" si="16"/>
        <v>1138912.809463199</v>
      </c>
      <c r="I105" s="577">
        <f t="shared" si="17"/>
        <v>1138912.809463199</v>
      </c>
      <c r="J105" s="514">
        <f t="shared" si="10"/>
        <v>0</v>
      </c>
      <c r="K105" s="514"/>
      <c r="L105" s="525"/>
      <c r="M105" s="514">
        <f t="shared" si="18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9"/>
        <v/>
      </c>
      <c r="C106" s="507">
        <f>IF(D93="","-",+C105+1)</f>
        <v>2025</v>
      </c>
      <c r="D106" s="374">
        <f>IF(F105+SUM(E$99:E105)=D$92,F105,D$92-SUM(E$99:E105))</f>
        <v>8367130.0377906999</v>
      </c>
      <c r="E106" s="522">
        <f>IF(+J96&lt;F105,J96,D106)</f>
        <v>230931.13953488372</v>
      </c>
      <c r="F106" s="523">
        <f t="shared" si="14"/>
        <v>8136198.8982558157</v>
      </c>
      <c r="G106" s="523">
        <f t="shared" si="15"/>
        <v>8251664.4680232573</v>
      </c>
      <c r="H106" s="526">
        <f t="shared" si="16"/>
        <v>1114193.8140738038</v>
      </c>
      <c r="I106" s="577">
        <f t="shared" si="17"/>
        <v>1114193.8140738038</v>
      </c>
      <c r="J106" s="514">
        <f t="shared" si="10"/>
        <v>0</v>
      </c>
      <c r="K106" s="514"/>
      <c r="L106" s="525"/>
      <c r="M106" s="514">
        <f t="shared" si="18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9"/>
        <v/>
      </c>
      <c r="C107" s="507">
        <f>IF(D93="","-",+C106+1)</f>
        <v>2026</v>
      </c>
      <c r="D107" s="374">
        <f>IF(F106+SUM(E$99:E106)=D$92,F106,D$92-SUM(E$99:E106))</f>
        <v>8136198.8982558157</v>
      </c>
      <c r="E107" s="522">
        <f>IF(+J96&lt;F106,J96,D107)</f>
        <v>230931.13953488372</v>
      </c>
      <c r="F107" s="523">
        <f t="shared" si="14"/>
        <v>7905267.7587209316</v>
      </c>
      <c r="G107" s="523">
        <f t="shared" si="15"/>
        <v>8020733.3284883741</v>
      </c>
      <c r="H107" s="526">
        <f t="shared" si="16"/>
        <v>1089474.8186844087</v>
      </c>
      <c r="I107" s="577">
        <f t="shared" si="17"/>
        <v>1089474.8186844087</v>
      </c>
      <c r="J107" s="514">
        <f t="shared" si="10"/>
        <v>0</v>
      </c>
      <c r="K107" s="514"/>
      <c r="L107" s="525"/>
      <c r="M107" s="514">
        <f t="shared" si="18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9"/>
        <v/>
      </c>
      <c r="C108" s="507">
        <f>IF(D93="","-",+C107+1)</f>
        <v>2027</v>
      </c>
      <c r="D108" s="374">
        <f>IF(F107+SUM(E$99:E107)=D$92,F107,D$92-SUM(E$99:E107))</f>
        <v>7905267.7587209316</v>
      </c>
      <c r="E108" s="522">
        <f>IF(+J96&lt;F107,J96,D108)</f>
        <v>230931.13953488372</v>
      </c>
      <c r="F108" s="523">
        <f t="shared" si="14"/>
        <v>7674336.6191860475</v>
      </c>
      <c r="G108" s="523">
        <f t="shared" si="15"/>
        <v>7789802.1889534891</v>
      </c>
      <c r="H108" s="526">
        <f t="shared" si="16"/>
        <v>1064755.8232950135</v>
      </c>
      <c r="I108" s="577">
        <f t="shared" si="17"/>
        <v>1064755.8232950135</v>
      </c>
      <c r="J108" s="514">
        <f t="shared" si="10"/>
        <v>0</v>
      </c>
      <c r="K108" s="514"/>
      <c r="L108" s="525"/>
      <c r="M108" s="514">
        <f t="shared" si="18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9"/>
        <v/>
      </c>
      <c r="C109" s="507">
        <f>IF(D93="","-",+C108+1)</f>
        <v>2028</v>
      </c>
      <c r="D109" s="374">
        <f>IF(F108+SUM(E$99:E108)=D$92,F108,D$92-SUM(E$99:E108))</f>
        <v>7674336.6191860475</v>
      </c>
      <c r="E109" s="522">
        <f>IF(+J96&lt;F108,J96,D109)</f>
        <v>230931.13953488372</v>
      </c>
      <c r="F109" s="523">
        <f t="shared" si="14"/>
        <v>7443405.4796511633</v>
      </c>
      <c r="G109" s="523">
        <f t="shared" si="15"/>
        <v>7558871.0494186059</v>
      </c>
      <c r="H109" s="526">
        <f t="shared" si="16"/>
        <v>1040036.8279056186</v>
      </c>
      <c r="I109" s="577">
        <f t="shared" si="17"/>
        <v>1040036.8279056186</v>
      </c>
      <c r="J109" s="514">
        <f t="shared" si="10"/>
        <v>0</v>
      </c>
      <c r="K109" s="514"/>
      <c r="L109" s="525"/>
      <c r="M109" s="514">
        <f t="shared" si="18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9"/>
        <v/>
      </c>
      <c r="C110" s="507">
        <f>IF(D93="","-",+C109+1)</f>
        <v>2029</v>
      </c>
      <c r="D110" s="374">
        <f>IF(F109+SUM(E$99:E109)=D$92,F109,D$92-SUM(E$99:E109))</f>
        <v>7443405.4796511633</v>
      </c>
      <c r="E110" s="522">
        <f>IF(+J96&lt;F109,J96,D110)</f>
        <v>230931.13953488372</v>
      </c>
      <c r="F110" s="523">
        <f t="shared" si="14"/>
        <v>7212474.3401162792</v>
      </c>
      <c r="G110" s="523">
        <f t="shared" si="15"/>
        <v>7327939.9098837208</v>
      </c>
      <c r="H110" s="526">
        <f t="shared" si="16"/>
        <v>1015317.8325162234</v>
      </c>
      <c r="I110" s="577">
        <f t="shared" si="17"/>
        <v>1015317.8325162234</v>
      </c>
      <c r="J110" s="514">
        <f t="shared" si="10"/>
        <v>0</v>
      </c>
      <c r="K110" s="514"/>
      <c r="L110" s="525"/>
      <c r="M110" s="514">
        <f t="shared" si="18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9"/>
        <v/>
      </c>
      <c r="C111" s="507">
        <f>IF(D93="","-",+C110+1)</f>
        <v>2030</v>
      </c>
      <c r="D111" s="374">
        <f>IF(F110+SUM(E$99:E110)=D$92,F110,D$92-SUM(E$99:E110))</f>
        <v>7212474.3401162792</v>
      </c>
      <c r="E111" s="522">
        <f>IF(+J96&lt;F110,J96,D111)</f>
        <v>230931.13953488372</v>
      </c>
      <c r="F111" s="523">
        <f t="shared" si="14"/>
        <v>6981543.2005813951</v>
      </c>
      <c r="G111" s="523">
        <f t="shared" si="15"/>
        <v>7097008.7703488376</v>
      </c>
      <c r="H111" s="526">
        <f t="shared" si="16"/>
        <v>990598.83712682826</v>
      </c>
      <c r="I111" s="577">
        <f t="shared" si="17"/>
        <v>990598.83712682826</v>
      </c>
      <c r="J111" s="514">
        <f t="shared" si="10"/>
        <v>0</v>
      </c>
      <c r="K111" s="514"/>
      <c r="L111" s="525"/>
      <c r="M111" s="514">
        <f t="shared" si="18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9"/>
        <v/>
      </c>
      <c r="C112" s="507">
        <f>IF(D93="","-",+C111+1)</f>
        <v>2031</v>
      </c>
      <c r="D112" s="374">
        <f>IF(F111+SUM(E$99:E111)=D$92,F111,D$92-SUM(E$99:E111))</f>
        <v>6981543.2005813951</v>
      </c>
      <c r="E112" s="522">
        <f>IF(+J96&lt;F111,J96,D112)</f>
        <v>230931.13953488372</v>
      </c>
      <c r="F112" s="523">
        <f t="shared" si="14"/>
        <v>6750612.0610465109</v>
      </c>
      <c r="G112" s="523">
        <f t="shared" si="15"/>
        <v>6866077.6308139525</v>
      </c>
      <c r="H112" s="526">
        <f t="shared" si="16"/>
        <v>965879.8417374331</v>
      </c>
      <c r="I112" s="577">
        <f t="shared" si="17"/>
        <v>965879.8417374331</v>
      </c>
      <c r="J112" s="514">
        <f t="shared" si="10"/>
        <v>0</v>
      </c>
      <c r="K112" s="514"/>
      <c r="L112" s="525"/>
      <c r="M112" s="514">
        <f t="shared" si="18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9"/>
        <v/>
      </c>
      <c r="C113" s="507">
        <f>IF(D93="","-",+C112+1)</f>
        <v>2032</v>
      </c>
      <c r="D113" s="374">
        <f>IF(F112+SUM(E$99:E112)=D$92,F112,D$92-SUM(E$99:E112))</f>
        <v>6750612.0610465109</v>
      </c>
      <c r="E113" s="522">
        <f>IF(+J96&lt;F112,J96,D113)</f>
        <v>230931.13953488372</v>
      </c>
      <c r="F113" s="523">
        <f t="shared" si="14"/>
        <v>6519680.9215116268</v>
      </c>
      <c r="G113" s="523">
        <f t="shared" si="15"/>
        <v>6635146.4912790693</v>
      </c>
      <c r="H113" s="526">
        <f t="shared" si="16"/>
        <v>941160.84634803818</v>
      </c>
      <c r="I113" s="577">
        <f t="shared" si="17"/>
        <v>941160.84634803818</v>
      </c>
      <c r="J113" s="514">
        <f t="shared" si="10"/>
        <v>0</v>
      </c>
      <c r="K113" s="514"/>
      <c r="L113" s="525"/>
      <c r="M113" s="514">
        <f t="shared" si="18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9"/>
        <v/>
      </c>
      <c r="C114" s="507">
        <f>IF(D93="","-",+C113+1)</f>
        <v>2033</v>
      </c>
      <c r="D114" s="374">
        <f>IF(F113+SUM(E$99:E113)=D$92,F113,D$92-SUM(E$99:E113))</f>
        <v>6519680.9215116268</v>
      </c>
      <c r="E114" s="522">
        <f>IF(+J96&lt;F113,J96,D114)</f>
        <v>230931.13953488372</v>
      </c>
      <c r="F114" s="523">
        <f t="shared" si="14"/>
        <v>6288749.7819767427</v>
      </c>
      <c r="G114" s="523">
        <f t="shared" si="15"/>
        <v>6404215.3517441843</v>
      </c>
      <c r="H114" s="526">
        <f t="shared" si="16"/>
        <v>916441.85095864302</v>
      </c>
      <c r="I114" s="577">
        <f t="shared" si="17"/>
        <v>916441.85095864302</v>
      </c>
      <c r="J114" s="514">
        <f t="shared" si="10"/>
        <v>0</v>
      </c>
      <c r="K114" s="514"/>
      <c r="L114" s="525"/>
      <c r="M114" s="514">
        <f t="shared" si="18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9"/>
        <v/>
      </c>
      <c r="C115" s="507">
        <f>IF(D93="","-",+C114+1)</f>
        <v>2034</v>
      </c>
      <c r="D115" s="374">
        <f>IF(F114+SUM(E$99:E114)=D$92,F114,D$92-SUM(E$99:E114))</f>
        <v>6288749.7819767427</v>
      </c>
      <c r="E115" s="522">
        <f>IF(+J96&lt;F114,J96,D115)</f>
        <v>230931.13953488372</v>
      </c>
      <c r="F115" s="523">
        <f t="shared" si="14"/>
        <v>6057818.6424418585</v>
      </c>
      <c r="G115" s="523">
        <f t="shared" si="15"/>
        <v>6173284.2122093011</v>
      </c>
      <c r="H115" s="526">
        <f t="shared" si="16"/>
        <v>891722.85556924785</v>
      </c>
      <c r="I115" s="577">
        <f t="shared" si="17"/>
        <v>891722.85556924785</v>
      </c>
      <c r="J115" s="514">
        <f t="shared" si="10"/>
        <v>0</v>
      </c>
      <c r="K115" s="514"/>
      <c r="L115" s="525"/>
      <c r="M115" s="514">
        <f t="shared" si="18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9"/>
        <v/>
      </c>
      <c r="C116" s="507">
        <f>IF(D93="","-",+C115+1)</f>
        <v>2035</v>
      </c>
      <c r="D116" s="374">
        <f>IF(F115+SUM(E$99:E115)=D$92,F115,D$92-SUM(E$99:E115))</f>
        <v>6057818.6424418585</v>
      </c>
      <c r="E116" s="522">
        <f>IF(+J96&lt;F115,J96,D116)</f>
        <v>230931.13953488372</v>
      </c>
      <c r="F116" s="523">
        <f t="shared" si="14"/>
        <v>5826887.5029069744</v>
      </c>
      <c r="G116" s="523">
        <f t="shared" si="15"/>
        <v>5942353.072674416</v>
      </c>
      <c r="H116" s="526">
        <f t="shared" si="16"/>
        <v>867003.86017985269</v>
      </c>
      <c r="I116" s="577">
        <f t="shared" si="17"/>
        <v>867003.86017985269</v>
      </c>
      <c r="J116" s="514">
        <f t="shared" si="10"/>
        <v>0</v>
      </c>
      <c r="K116" s="514"/>
      <c r="L116" s="525"/>
      <c r="M116" s="514">
        <f t="shared" si="18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9"/>
        <v/>
      </c>
      <c r="C117" s="507">
        <f>IF(D93="","-",+C116+1)</f>
        <v>2036</v>
      </c>
      <c r="D117" s="374">
        <f>IF(F116+SUM(E$99:E116)=D$92,F116,D$92-SUM(E$99:E116))</f>
        <v>5826887.5029069744</v>
      </c>
      <c r="E117" s="522">
        <f>IF(+J96&lt;F116,J96,D117)</f>
        <v>230931.13953488372</v>
      </c>
      <c r="F117" s="523">
        <f t="shared" si="14"/>
        <v>5595956.3633720903</v>
      </c>
      <c r="G117" s="523">
        <f t="shared" si="15"/>
        <v>5711421.9331395328</v>
      </c>
      <c r="H117" s="526">
        <f t="shared" si="16"/>
        <v>842284.86479045777</v>
      </c>
      <c r="I117" s="577">
        <f t="shared" si="17"/>
        <v>842284.86479045777</v>
      </c>
      <c r="J117" s="514">
        <f t="shared" si="10"/>
        <v>0</v>
      </c>
      <c r="K117" s="514"/>
      <c r="L117" s="525"/>
      <c r="M117" s="514">
        <f t="shared" si="18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9"/>
        <v/>
      </c>
      <c r="C118" s="507">
        <f>IF(D93="","-",+C117+1)</f>
        <v>2037</v>
      </c>
      <c r="D118" s="374">
        <f>IF(F117+SUM(E$99:E117)=D$92,F117,D$92-SUM(E$99:E117))</f>
        <v>5595956.3633720903</v>
      </c>
      <c r="E118" s="522">
        <f>IF(+J96&lt;F117,J96,D118)</f>
        <v>230931.13953488372</v>
      </c>
      <c r="F118" s="523">
        <f t="shared" si="14"/>
        <v>5365025.2238372061</v>
      </c>
      <c r="G118" s="523">
        <f t="shared" si="15"/>
        <v>5480490.7936046477</v>
      </c>
      <c r="H118" s="526">
        <f t="shared" si="16"/>
        <v>817565.86940106261</v>
      </c>
      <c r="I118" s="577">
        <f t="shared" si="17"/>
        <v>817565.86940106261</v>
      </c>
      <c r="J118" s="514">
        <f t="shared" si="10"/>
        <v>0</v>
      </c>
      <c r="K118" s="514"/>
      <c r="L118" s="525"/>
      <c r="M118" s="514">
        <f t="shared" si="18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9"/>
        <v/>
      </c>
      <c r="C119" s="507">
        <f>IF(D93="","-",+C118+1)</f>
        <v>2038</v>
      </c>
      <c r="D119" s="374">
        <f>IF(F118+SUM(E$99:E118)=D$92,F118,D$92-SUM(E$99:E118))</f>
        <v>5365025.2238372061</v>
      </c>
      <c r="E119" s="522">
        <f>IF(+J96&lt;F118,J96,D119)</f>
        <v>230931.13953488372</v>
      </c>
      <c r="F119" s="523">
        <f t="shared" si="14"/>
        <v>5134094.084302322</v>
      </c>
      <c r="G119" s="523">
        <f t="shared" si="15"/>
        <v>5249559.6540697645</v>
      </c>
      <c r="H119" s="526">
        <f t="shared" si="16"/>
        <v>792846.87401166745</v>
      </c>
      <c r="I119" s="577">
        <f t="shared" si="17"/>
        <v>792846.87401166745</v>
      </c>
      <c r="J119" s="514">
        <f t="shared" si="10"/>
        <v>0</v>
      </c>
      <c r="K119" s="514"/>
      <c r="L119" s="525"/>
      <c r="M119" s="514">
        <f t="shared" si="18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9"/>
        <v/>
      </c>
      <c r="C120" s="507">
        <f>IF(D93="","-",+C119+1)</f>
        <v>2039</v>
      </c>
      <c r="D120" s="374">
        <f>IF(F119+SUM(E$99:E119)=D$92,F119,D$92-SUM(E$99:E119))</f>
        <v>5134094.084302322</v>
      </c>
      <c r="E120" s="522">
        <f>IF(+J96&lt;F119,J96,D120)</f>
        <v>230931.13953488372</v>
      </c>
      <c r="F120" s="523">
        <f t="shared" si="14"/>
        <v>4903162.9447674379</v>
      </c>
      <c r="G120" s="523">
        <f t="shared" si="15"/>
        <v>5018628.5145348795</v>
      </c>
      <c r="H120" s="526">
        <f t="shared" si="16"/>
        <v>768127.87862227228</v>
      </c>
      <c r="I120" s="577">
        <f t="shared" si="17"/>
        <v>768127.87862227228</v>
      </c>
      <c r="J120" s="514">
        <f t="shared" si="10"/>
        <v>0</v>
      </c>
      <c r="K120" s="514"/>
      <c r="L120" s="525"/>
      <c r="M120" s="514">
        <f t="shared" si="18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9"/>
        <v/>
      </c>
      <c r="C121" s="507">
        <f>IF(D93="","-",+C120+1)</f>
        <v>2040</v>
      </c>
      <c r="D121" s="374">
        <f>IF(F120+SUM(E$99:E120)=D$92,F120,D$92-SUM(E$99:E120))</f>
        <v>4903162.9447674379</v>
      </c>
      <c r="E121" s="522">
        <f>IF(+J96&lt;F120,J96,D121)</f>
        <v>230931.13953488372</v>
      </c>
      <c r="F121" s="523">
        <f t="shared" si="14"/>
        <v>4672231.8052325537</v>
      </c>
      <c r="G121" s="523">
        <f t="shared" si="15"/>
        <v>4787697.3749999963</v>
      </c>
      <c r="H121" s="526">
        <f t="shared" si="16"/>
        <v>743408.88323287736</v>
      </c>
      <c r="I121" s="577">
        <f t="shared" si="17"/>
        <v>743408.88323287736</v>
      </c>
      <c r="J121" s="514">
        <f t="shared" si="10"/>
        <v>0</v>
      </c>
      <c r="K121" s="514"/>
      <c r="L121" s="525"/>
      <c r="M121" s="514">
        <f t="shared" si="18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9"/>
        <v/>
      </c>
      <c r="C122" s="507">
        <f>IF(D93="","-",+C121+1)</f>
        <v>2041</v>
      </c>
      <c r="D122" s="374">
        <f>IF(F121+SUM(E$99:E121)=D$92,F121,D$92-SUM(E$99:E121))</f>
        <v>4672231.8052325537</v>
      </c>
      <c r="E122" s="522">
        <f>IF(+J96&lt;F121,J96,D122)</f>
        <v>230931.13953488372</v>
      </c>
      <c r="F122" s="523">
        <f t="shared" si="14"/>
        <v>4441300.6656976696</v>
      </c>
      <c r="G122" s="523">
        <f t="shared" si="15"/>
        <v>4556766.2354651112</v>
      </c>
      <c r="H122" s="526">
        <f t="shared" si="16"/>
        <v>718689.8878434822</v>
      </c>
      <c r="I122" s="577">
        <f t="shared" si="17"/>
        <v>718689.8878434822</v>
      </c>
      <c r="J122" s="514">
        <f t="shared" si="10"/>
        <v>0</v>
      </c>
      <c r="K122" s="514"/>
      <c r="L122" s="525"/>
      <c r="M122" s="514">
        <f t="shared" si="18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9"/>
        <v/>
      </c>
      <c r="C123" s="507">
        <f>IF(D93="","-",+C122+1)</f>
        <v>2042</v>
      </c>
      <c r="D123" s="374">
        <f>IF(F122+SUM(E$99:E122)=D$92,F122,D$92-SUM(E$99:E122))</f>
        <v>4441300.6656976696</v>
      </c>
      <c r="E123" s="522">
        <f>IF(+J96&lt;F122,J96,D123)</f>
        <v>230931.13953488372</v>
      </c>
      <c r="F123" s="523">
        <f t="shared" si="14"/>
        <v>4210369.5261627855</v>
      </c>
      <c r="G123" s="523">
        <f t="shared" si="15"/>
        <v>4325835.095930228</v>
      </c>
      <c r="H123" s="526">
        <f t="shared" si="16"/>
        <v>693970.89245408704</v>
      </c>
      <c r="I123" s="577">
        <f t="shared" si="17"/>
        <v>693970.89245408704</v>
      </c>
      <c r="J123" s="514">
        <f t="shared" si="10"/>
        <v>0</v>
      </c>
      <c r="K123" s="514"/>
      <c r="L123" s="525"/>
      <c r="M123" s="514">
        <f t="shared" si="18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9"/>
        <v/>
      </c>
      <c r="C124" s="507">
        <f>IF(D93="","-",+C123+1)</f>
        <v>2043</v>
      </c>
      <c r="D124" s="374">
        <f>IF(F123+SUM(E$99:E123)=D$92,F123,D$92-SUM(E$99:E123))</f>
        <v>4210369.5261627855</v>
      </c>
      <c r="E124" s="522">
        <f>IF(+J96&lt;F123,J96,D124)</f>
        <v>230931.13953488372</v>
      </c>
      <c r="F124" s="523">
        <f t="shared" si="14"/>
        <v>3979438.3866279018</v>
      </c>
      <c r="G124" s="523">
        <f t="shared" si="15"/>
        <v>4094903.9563953439</v>
      </c>
      <c r="H124" s="526">
        <f t="shared" si="16"/>
        <v>669251.89706469199</v>
      </c>
      <c r="I124" s="577">
        <f t="shared" si="17"/>
        <v>669251.89706469199</v>
      </c>
      <c r="J124" s="514">
        <f t="shared" si="10"/>
        <v>0</v>
      </c>
      <c r="K124" s="514"/>
      <c r="L124" s="525"/>
      <c r="M124" s="514">
        <f t="shared" si="18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9"/>
        <v/>
      </c>
      <c r="C125" s="507">
        <f>IF(D93="","-",+C124+1)</f>
        <v>2044</v>
      </c>
      <c r="D125" s="374">
        <f>IF(F124+SUM(E$99:E124)=D$92,F124,D$92-SUM(E$99:E124))</f>
        <v>3979438.3866279018</v>
      </c>
      <c r="E125" s="522">
        <f>IF(+J96&lt;F124,J96,D125)</f>
        <v>230931.13953488372</v>
      </c>
      <c r="F125" s="523">
        <f t="shared" si="14"/>
        <v>3748507.2470930181</v>
      </c>
      <c r="G125" s="523">
        <f t="shared" si="15"/>
        <v>3863972.8168604597</v>
      </c>
      <c r="H125" s="526">
        <f t="shared" si="16"/>
        <v>644532.90167529695</v>
      </c>
      <c r="I125" s="577">
        <f t="shared" si="17"/>
        <v>644532.90167529695</v>
      </c>
      <c r="J125" s="514">
        <f t="shared" si="10"/>
        <v>0</v>
      </c>
      <c r="K125" s="514"/>
      <c r="L125" s="525"/>
      <c r="M125" s="514">
        <f t="shared" si="18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9"/>
        <v/>
      </c>
      <c r="C126" s="507">
        <f>IF(D93="","-",+C125+1)</f>
        <v>2045</v>
      </c>
      <c r="D126" s="374">
        <f>IF(F125+SUM(E$99:E125)=D$92,F125,D$92-SUM(E$99:E125))</f>
        <v>3748507.2470930181</v>
      </c>
      <c r="E126" s="522">
        <f>IF(+J96&lt;F125,J96,D126)</f>
        <v>230931.13953488372</v>
      </c>
      <c r="F126" s="523">
        <f t="shared" si="14"/>
        <v>3517576.1075581345</v>
      </c>
      <c r="G126" s="523">
        <f t="shared" si="15"/>
        <v>3633041.6773255765</v>
      </c>
      <c r="H126" s="526">
        <f t="shared" si="16"/>
        <v>619813.9062859019</v>
      </c>
      <c r="I126" s="577">
        <f t="shared" si="17"/>
        <v>619813.9062859019</v>
      </c>
      <c r="J126" s="514">
        <f t="shared" si="10"/>
        <v>0</v>
      </c>
      <c r="K126" s="514"/>
      <c r="L126" s="525"/>
      <c r="M126" s="514">
        <f t="shared" si="18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9"/>
        <v/>
      </c>
      <c r="C127" s="507">
        <f>IF(D93="","-",+C126+1)</f>
        <v>2046</v>
      </c>
      <c r="D127" s="374">
        <f>IF(F126+SUM(E$99:E126)=D$92,F126,D$92-SUM(E$99:E126))</f>
        <v>3517576.1075581345</v>
      </c>
      <c r="E127" s="522">
        <f>IF(+J96&lt;F126,J96,D127)</f>
        <v>230931.13953488372</v>
      </c>
      <c r="F127" s="523">
        <f t="shared" si="14"/>
        <v>3286644.9680232508</v>
      </c>
      <c r="G127" s="523">
        <f t="shared" si="15"/>
        <v>3402110.5377906924</v>
      </c>
      <c r="H127" s="526">
        <f t="shared" si="16"/>
        <v>595094.91089650686</v>
      </c>
      <c r="I127" s="577">
        <f t="shared" si="17"/>
        <v>595094.91089650686</v>
      </c>
      <c r="J127" s="514">
        <f t="shared" si="10"/>
        <v>0</v>
      </c>
      <c r="K127" s="514"/>
      <c r="L127" s="525"/>
      <c r="M127" s="514">
        <f t="shared" si="18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9"/>
        <v/>
      </c>
      <c r="C128" s="507">
        <f>IF(D93="","-",+C127+1)</f>
        <v>2047</v>
      </c>
      <c r="D128" s="374">
        <f>IF(F127+SUM(E$99:E127)=D$92,F127,D$92-SUM(E$99:E127))</f>
        <v>3286644.9680232508</v>
      </c>
      <c r="E128" s="522">
        <f>IF(+J96&lt;F127,J96,D128)</f>
        <v>230931.13953488372</v>
      </c>
      <c r="F128" s="523">
        <f t="shared" si="14"/>
        <v>3055713.8284883671</v>
      </c>
      <c r="G128" s="523">
        <f t="shared" si="15"/>
        <v>3171179.3982558092</v>
      </c>
      <c r="H128" s="526">
        <f t="shared" si="16"/>
        <v>570375.91550711181</v>
      </c>
      <c r="I128" s="577">
        <f t="shared" si="17"/>
        <v>570375.91550711181</v>
      </c>
      <c r="J128" s="514">
        <f t="shared" si="10"/>
        <v>0</v>
      </c>
      <c r="K128" s="514"/>
      <c r="L128" s="525"/>
      <c r="M128" s="514">
        <f t="shared" si="18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9"/>
        <v/>
      </c>
      <c r="C129" s="507">
        <f>IF(D93="","-",+C128+1)</f>
        <v>2048</v>
      </c>
      <c r="D129" s="374">
        <f>IF(F128+SUM(E$99:E128)=D$92,F128,D$92-SUM(E$99:E128))</f>
        <v>3055713.8284883671</v>
      </c>
      <c r="E129" s="522">
        <f>IF(+J96&lt;F128,J96,D129)</f>
        <v>230931.13953488372</v>
      </c>
      <c r="F129" s="523">
        <f t="shared" si="14"/>
        <v>2824782.6889534835</v>
      </c>
      <c r="G129" s="523">
        <f t="shared" si="15"/>
        <v>2940248.2587209251</v>
      </c>
      <c r="H129" s="526">
        <f t="shared" si="16"/>
        <v>545656.92011771677</v>
      </c>
      <c r="I129" s="577">
        <f t="shared" si="17"/>
        <v>545656.92011771677</v>
      </c>
      <c r="J129" s="514">
        <f t="shared" si="10"/>
        <v>0</v>
      </c>
      <c r="K129" s="514"/>
      <c r="L129" s="525"/>
      <c r="M129" s="514">
        <f t="shared" si="18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9"/>
        <v/>
      </c>
      <c r="C130" s="507">
        <f>IF(D93="","-",+C129+1)</f>
        <v>2049</v>
      </c>
      <c r="D130" s="374">
        <f>IF(F129+SUM(E$99:E129)=D$92,F129,D$92-SUM(E$99:E129))</f>
        <v>2824782.6889534835</v>
      </c>
      <c r="E130" s="522">
        <f>IF(+J96&lt;F129,J96,D130)</f>
        <v>230931.13953488372</v>
      </c>
      <c r="F130" s="523">
        <f t="shared" si="14"/>
        <v>2593851.5494185998</v>
      </c>
      <c r="G130" s="523">
        <f t="shared" si="15"/>
        <v>2709317.1191860419</v>
      </c>
      <c r="H130" s="526">
        <f t="shared" si="16"/>
        <v>520937.92472832167</v>
      </c>
      <c r="I130" s="577">
        <f t="shared" si="17"/>
        <v>520937.92472832167</v>
      </c>
      <c r="J130" s="514">
        <f t="shared" si="10"/>
        <v>0</v>
      </c>
      <c r="K130" s="514"/>
      <c r="L130" s="525"/>
      <c r="M130" s="514">
        <f t="shared" si="18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9"/>
        <v/>
      </c>
      <c r="C131" s="507">
        <f>IF(D93="","-",+C130+1)</f>
        <v>2050</v>
      </c>
      <c r="D131" s="374">
        <f>IF(F130+SUM(E$99:E130)=D$92,F130,D$92-SUM(E$99:E130))</f>
        <v>2593851.5494185998</v>
      </c>
      <c r="E131" s="522">
        <f>IF(+J96&lt;F130,J96,D131)</f>
        <v>230931.13953488372</v>
      </c>
      <c r="F131" s="523">
        <f t="shared" si="14"/>
        <v>2362920.4098837161</v>
      </c>
      <c r="G131" s="523">
        <f t="shared" si="15"/>
        <v>2478385.9796511577</v>
      </c>
      <c r="H131" s="526">
        <f t="shared" si="16"/>
        <v>496218.92933892657</v>
      </c>
      <c r="I131" s="577">
        <f t="shared" si="17"/>
        <v>496218.92933892657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 ht="12.5">
      <c r="B132" s="195" t="str">
        <f t="shared" si="19"/>
        <v/>
      </c>
      <c r="C132" s="507">
        <f>IF(D93="","-",+C131+1)</f>
        <v>2051</v>
      </c>
      <c r="D132" s="374">
        <f>IF(F131+SUM(E$99:E131)=D$92,F131,D$92-SUM(E$99:E131))</f>
        <v>2362920.4098837161</v>
      </c>
      <c r="E132" s="522">
        <f>IF(+J96&lt;F131,J96,D132)</f>
        <v>230931.13953488372</v>
      </c>
      <c r="F132" s="523">
        <f t="shared" si="14"/>
        <v>2131989.2703488325</v>
      </c>
      <c r="G132" s="523">
        <f t="shared" si="15"/>
        <v>2247454.8401162745</v>
      </c>
      <c r="H132" s="526">
        <f t="shared" si="16"/>
        <v>471499.93394953158</v>
      </c>
      <c r="I132" s="577">
        <f t="shared" si="17"/>
        <v>471499.93394953158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 ht="12.5">
      <c r="B133" s="195" t="str">
        <f t="shared" si="19"/>
        <v/>
      </c>
      <c r="C133" s="507">
        <f>IF(D93="","-",+C132+1)</f>
        <v>2052</v>
      </c>
      <c r="D133" s="374">
        <f>IF(F132+SUM(E$99:E132)=D$92,F132,D$92-SUM(E$99:E132))</f>
        <v>2131989.2703488325</v>
      </c>
      <c r="E133" s="522">
        <f>IF(+J96&lt;F132,J96,D133)</f>
        <v>230931.13953488372</v>
      </c>
      <c r="F133" s="523">
        <f t="shared" si="14"/>
        <v>1901058.1308139488</v>
      </c>
      <c r="G133" s="523">
        <f t="shared" si="15"/>
        <v>2016523.7005813906</v>
      </c>
      <c r="H133" s="526">
        <f t="shared" si="16"/>
        <v>446780.93856013648</v>
      </c>
      <c r="I133" s="577">
        <f t="shared" si="17"/>
        <v>446780.93856013648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 ht="12.5">
      <c r="B134" s="195" t="str">
        <f t="shared" si="19"/>
        <v/>
      </c>
      <c r="C134" s="507">
        <f>IF(D93="","-",+C133+1)</f>
        <v>2053</v>
      </c>
      <c r="D134" s="374">
        <f>IF(F133+SUM(E$99:E133)=D$92,F133,D$92-SUM(E$99:E133))</f>
        <v>1901058.1308139488</v>
      </c>
      <c r="E134" s="522">
        <f>IF(+J96&lt;F133,J96,D134)</f>
        <v>230931.13953488372</v>
      </c>
      <c r="F134" s="523">
        <f t="shared" si="14"/>
        <v>1670126.9912790651</v>
      </c>
      <c r="G134" s="523">
        <f t="shared" si="15"/>
        <v>1785592.561046507</v>
      </c>
      <c r="H134" s="526">
        <f t="shared" si="16"/>
        <v>422061.94317074143</v>
      </c>
      <c r="I134" s="577">
        <f t="shared" si="17"/>
        <v>422061.94317074143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 ht="12.5">
      <c r="B135" s="195" t="str">
        <f t="shared" si="19"/>
        <v/>
      </c>
      <c r="C135" s="507">
        <f>IF(D93="","-",+C134+1)</f>
        <v>2054</v>
      </c>
      <c r="D135" s="374">
        <f>IF(F134+SUM(E$99:E134)=D$92,F134,D$92-SUM(E$99:E134))</f>
        <v>1670126.9912790651</v>
      </c>
      <c r="E135" s="522">
        <f>IF(+J96&lt;F134,J96,D135)</f>
        <v>230931.13953488372</v>
      </c>
      <c r="F135" s="523">
        <f t="shared" si="14"/>
        <v>1439195.8517441815</v>
      </c>
      <c r="G135" s="523">
        <f t="shared" si="15"/>
        <v>1554661.4215116233</v>
      </c>
      <c r="H135" s="526">
        <f t="shared" si="16"/>
        <v>397342.94778134639</v>
      </c>
      <c r="I135" s="577">
        <f t="shared" si="17"/>
        <v>397342.94778134639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 ht="12.5">
      <c r="B136" s="195" t="str">
        <f t="shared" si="19"/>
        <v/>
      </c>
      <c r="C136" s="507">
        <f>IF(D93="","-",+C135+1)</f>
        <v>2055</v>
      </c>
      <c r="D136" s="374">
        <f>IF(F135+SUM(E$99:E135)=D$92,F135,D$92-SUM(E$99:E135))</f>
        <v>1439195.8517441815</v>
      </c>
      <c r="E136" s="522">
        <f>IF(+J96&lt;F135,J96,D136)</f>
        <v>230931.13953488372</v>
      </c>
      <c r="F136" s="523">
        <f t="shared" si="14"/>
        <v>1208264.7122092978</v>
      </c>
      <c r="G136" s="523">
        <f t="shared" si="15"/>
        <v>1323730.2819767396</v>
      </c>
      <c r="H136" s="526">
        <f t="shared" si="16"/>
        <v>372623.95239195134</v>
      </c>
      <c r="I136" s="577">
        <f t="shared" si="17"/>
        <v>372623.95239195134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 ht="12.5">
      <c r="B137" s="195" t="str">
        <f t="shared" si="19"/>
        <v/>
      </c>
      <c r="C137" s="507">
        <f>IF(D93="","-",+C136+1)</f>
        <v>2056</v>
      </c>
      <c r="D137" s="374">
        <f>IF(F136+SUM(E$99:E136)=D$92,F136,D$92-SUM(E$99:E136))</f>
        <v>1208264.7122092978</v>
      </c>
      <c r="E137" s="522">
        <f>IF(+J96&lt;F136,J96,D137)</f>
        <v>230931.13953488372</v>
      </c>
      <c r="F137" s="523">
        <f t="shared" si="14"/>
        <v>977333.57267441414</v>
      </c>
      <c r="G137" s="523">
        <f t="shared" si="15"/>
        <v>1092799.142441856</v>
      </c>
      <c r="H137" s="526">
        <f t="shared" si="16"/>
        <v>347904.9570025563</v>
      </c>
      <c r="I137" s="577">
        <f t="shared" si="17"/>
        <v>347904.9570025563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 ht="12.5">
      <c r="B138" s="195" t="str">
        <f t="shared" si="19"/>
        <v/>
      </c>
      <c r="C138" s="507">
        <f>IF(D93="","-",+C137+1)</f>
        <v>2057</v>
      </c>
      <c r="D138" s="374">
        <f>IF(F137+SUM(E$99:E137)=D$92,F137,D$92-SUM(E$99:E137))</f>
        <v>977333.57267441414</v>
      </c>
      <c r="E138" s="522">
        <f>IF(+J96&lt;F137,J96,D138)</f>
        <v>230931.13953488372</v>
      </c>
      <c r="F138" s="523">
        <f t="shared" si="14"/>
        <v>746402.43313953048</v>
      </c>
      <c r="G138" s="523">
        <f t="shared" si="15"/>
        <v>861868.00290697231</v>
      </c>
      <c r="H138" s="526">
        <f t="shared" si="16"/>
        <v>323185.96161316126</v>
      </c>
      <c r="I138" s="577">
        <f t="shared" si="17"/>
        <v>323185.96161316126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 ht="12.5">
      <c r="B139" s="195" t="str">
        <f t="shared" si="19"/>
        <v/>
      </c>
      <c r="C139" s="507">
        <f>IF(D93="","-",+C138+1)</f>
        <v>2058</v>
      </c>
      <c r="D139" s="374">
        <f>IF(F138+SUM(E$99:E138)=D$92,F138,D$92-SUM(E$99:E138))</f>
        <v>746402.43313953048</v>
      </c>
      <c r="E139" s="522">
        <f>IF(+J96&lt;F138,J96,D139)</f>
        <v>230931.13953488372</v>
      </c>
      <c r="F139" s="523">
        <f t="shared" si="14"/>
        <v>515471.29360464675</v>
      </c>
      <c r="G139" s="523">
        <f t="shared" si="15"/>
        <v>630936.86337208864</v>
      </c>
      <c r="H139" s="526">
        <f t="shared" si="16"/>
        <v>298466.96622376621</v>
      </c>
      <c r="I139" s="577">
        <f t="shared" si="17"/>
        <v>298466.96622376621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 ht="12.5">
      <c r="B140" s="195" t="str">
        <f t="shared" si="19"/>
        <v/>
      </c>
      <c r="C140" s="507">
        <f>IF(D93="","-",+C139+1)</f>
        <v>2059</v>
      </c>
      <c r="D140" s="374">
        <f>IF(F139+SUM(E$99:E139)=D$92,F139,D$92-SUM(E$99:E139))</f>
        <v>515471.29360464675</v>
      </c>
      <c r="E140" s="522">
        <f>IF(+J96&lt;F139,J96,D140)</f>
        <v>230931.13953488372</v>
      </c>
      <c r="F140" s="523">
        <f t="shared" si="14"/>
        <v>284540.15406976303</v>
      </c>
      <c r="G140" s="523">
        <f t="shared" si="15"/>
        <v>400005.72383720486</v>
      </c>
      <c r="H140" s="526">
        <f t="shared" si="16"/>
        <v>273747.97083437111</v>
      </c>
      <c r="I140" s="577">
        <f t="shared" si="17"/>
        <v>273747.97083437111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 ht="12.5">
      <c r="B141" s="195" t="str">
        <f t="shared" si="19"/>
        <v/>
      </c>
      <c r="C141" s="507">
        <f>IF(D93="","-",+C140+1)</f>
        <v>2060</v>
      </c>
      <c r="D141" s="374">
        <f>IF(F140+SUM(E$99:E140)=D$92,F140,D$92-SUM(E$99:E140))</f>
        <v>284540.15406976303</v>
      </c>
      <c r="E141" s="522">
        <f>IF(+J96&lt;F140,J96,D141)</f>
        <v>230931.13953488372</v>
      </c>
      <c r="F141" s="523">
        <f t="shared" si="14"/>
        <v>53609.014534879301</v>
      </c>
      <c r="G141" s="523">
        <f t="shared" si="15"/>
        <v>169074.58430232116</v>
      </c>
      <c r="H141" s="526">
        <f t="shared" si="16"/>
        <v>249028.97544497607</v>
      </c>
      <c r="I141" s="577">
        <f t="shared" si="17"/>
        <v>249028.97544497607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 ht="12.5">
      <c r="B142" s="195" t="str">
        <f t="shared" si="19"/>
        <v/>
      </c>
      <c r="C142" s="507">
        <f>IF(D93="","-",+C141+1)</f>
        <v>2061</v>
      </c>
      <c r="D142" s="374">
        <f>IF(F141+SUM(E$99:E141)=D$92,F141,D$92-SUM(E$99:E141))</f>
        <v>53609.014534879301</v>
      </c>
      <c r="E142" s="522">
        <f>IF(+J96&lt;F141,J96,D142)</f>
        <v>53609.014534879301</v>
      </c>
      <c r="F142" s="523">
        <f t="shared" si="14"/>
        <v>0</v>
      </c>
      <c r="G142" s="523">
        <f t="shared" si="15"/>
        <v>26804.507267439651</v>
      </c>
      <c r="H142" s="526">
        <f t="shared" si="16"/>
        <v>56478.183642576703</v>
      </c>
      <c r="I142" s="577">
        <f t="shared" si="17"/>
        <v>56478.183642576703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 ht="12.5">
      <c r="B143" s="195" t="str">
        <f t="shared" si="19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4"/>
        <v>0</v>
      </c>
      <c r="G143" s="523">
        <f t="shared" si="15"/>
        <v>0</v>
      </c>
      <c r="H143" s="526">
        <f t="shared" si="16"/>
        <v>0</v>
      </c>
      <c r="I143" s="577">
        <f t="shared" si="17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 ht="12.5">
      <c r="B144" s="195" t="str">
        <f t="shared" si="19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4"/>
        <v>0</v>
      </c>
      <c r="G144" s="523">
        <f t="shared" si="15"/>
        <v>0</v>
      </c>
      <c r="H144" s="526">
        <f t="shared" si="16"/>
        <v>0</v>
      </c>
      <c r="I144" s="577">
        <f t="shared" si="17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 ht="12.5">
      <c r="B145" s="195" t="str">
        <f t="shared" si="19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4"/>
        <v>0</v>
      </c>
      <c r="G145" s="523">
        <f t="shared" si="15"/>
        <v>0</v>
      </c>
      <c r="H145" s="526">
        <f t="shared" si="16"/>
        <v>0</v>
      </c>
      <c r="I145" s="577">
        <f t="shared" si="17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 ht="12.5">
      <c r="B146" s="195" t="str">
        <f t="shared" si="19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4"/>
        <v>0</v>
      </c>
      <c r="G146" s="523">
        <f t="shared" si="15"/>
        <v>0</v>
      </c>
      <c r="H146" s="526">
        <f t="shared" si="16"/>
        <v>0</v>
      </c>
      <c r="I146" s="577">
        <f t="shared" si="17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 ht="12.5">
      <c r="B147" s="195" t="str">
        <f t="shared" si="19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4"/>
        <v>0</v>
      </c>
      <c r="G147" s="523">
        <f t="shared" si="15"/>
        <v>0</v>
      </c>
      <c r="H147" s="526">
        <f t="shared" si="16"/>
        <v>0</v>
      </c>
      <c r="I147" s="577">
        <f t="shared" si="17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 ht="12.5">
      <c r="B148" s="195" t="str">
        <f t="shared" si="19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4"/>
        <v>0</v>
      </c>
      <c r="G148" s="523">
        <f t="shared" si="15"/>
        <v>0</v>
      </c>
      <c r="H148" s="526">
        <f t="shared" si="16"/>
        <v>0</v>
      </c>
      <c r="I148" s="577">
        <f t="shared" si="17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 ht="12.5">
      <c r="B149" s="195" t="str">
        <f t="shared" si="19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4"/>
        <v>0</v>
      </c>
      <c r="G149" s="523">
        <f t="shared" si="15"/>
        <v>0</v>
      </c>
      <c r="H149" s="526">
        <f t="shared" si="16"/>
        <v>0</v>
      </c>
      <c r="I149" s="577">
        <f t="shared" si="17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 ht="12.5">
      <c r="B150" s="195" t="str">
        <f t="shared" si="19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4"/>
        <v>0</v>
      </c>
      <c r="G150" s="523">
        <f t="shared" si="15"/>
        <v>0</v>
      </c>
      <c r="H150" s="526">
        <f t="shared" si="16"/>
        <v>0</v>
      </c>
      <c r="I150" s="577">
        <f t="shared" si="17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 ht="12.5">
      <c r="B151" s="195" t="str">
        <f t="shared" si="19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4"/>
        <v>0</v>
      </c>
      <c r="G151" s="523">
        <f t="shared" si="15"/>
        <v>0</v>
      </c>
      <c r="H151" s="526">
        <f t="shared" si="16"/>
        <v>0</v>
      </c>
      <c r="I151" s="577">
        <f t="shared" si="17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 ht="12.5">
      <c r="B152" s="195" t="str">
        <f t="shared" si="19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4"/>
        <v>0</v>
      </c>
      <c r="G152" s="523">
        <f t="shared" si="15"/>
        <v>0</v>
      </c>
      <c r="H152" s="526">
        <f t="shared" si="16"/>
        <v>0</v>
      </c>
      <c r="I152" s="577">
        <f t="shared" si="17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 ht="12.5">
      <c r="B153" s="195" t="str">
        <f t="shared" si="19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4"/>
        <v>0</v>
      </c>
      <c r="G153" s="523">
        <f t="shared" si="15"/>
        <v>0</v>
      </c>
      <c r="H153" s="526">
        <f t="shared" si="16"/>
        <v>0</v>
      </c>
      <c r="I153" s="577">
        <f t="shared" si="17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" thickBot="1">
      <c r="B154" s="195" t="str">
        <f t="shared" si="19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4"/>
        <v>0</v>
      </c>
      <c r="G154" s="528">
        <f t="shared" si="15"/>
        <v>0</v>
      </c>
      <c r="H154" s="530">
        <f t="shared" si="16"/>
        <v>0</v>
      </c>
      <c r="I154" s="579">
        <f t="shared" si="17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 ht="12.5">
      <c r="C155" s="374" t="s">
        <v>78</v>
      </c>
      <c r="D155" s="375"/>
      <c r="E155" s="375">
        <f>SUM(E99:E154)</f>
        <v>9930039</v>
      </c>
      <c r="F155" s="375"/>
      <c r="G155" s="375"/>
      <c r="H155" s="375">
        <f>SUM(H99:H154)</f>
        <v>32491038.120701749</v>
      </c>
      <c r="I155" s="375">
        <f>SUM(I99:I154)</f>
        <v>32491038.120701749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D17" sqref="D17:H1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876872.6916380648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876872.6916380648</v>
      </c>
      <c r="O6" s="269"/>
      <c r="P6" s="269"/>
    </row>
    <row r="7" spans="1:16" ht="13.5" thickBot="1">
      <c r="C7" s="467" t="s">
        <v>48</v>
      </c>
      <c r="D7" s="624" t="s">
        <v>432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424</v>
      </c>
      <c r="E9" s="637" t="s">
        <v>425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7196364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171342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531882.72371072089</v>
      </c>
      <c r="H17" s="639">
        <v>531882.72371072089</v>
      </c>
      <c r="I17" s="511">
        <f t="shared" ref="I17:I72" si="0">H17-G17</f>
        <v>0</v>
      </c>
      <c r="J17" s="511"/>
      <c r="K17" s="512">
        <f>+G17</f>
        <v>531882.72371072089</v>
      </c>
      <c r="L17" s="513">
        <f t="shared" ref="L17:L72" si="1">IF(K17&lt;&gt;0,+G17-K17,0)</f>
        <v>0</v>
      </c>
      <c r="M17" s="512">
        <f>+H17</f>
        <v>531882.72371072089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183372.09302325582</v>
      </c>
      <c r="F18" s="631">
        <v>7605469.3703913791</v>
      </c>
      <c r="G18" s="630">
        <v>949667.57657502161</v>
      </c>
      <c r="H18" s="639">
        <v>949667.57657502161</v>
      </c>
      <c r="I18" s="511">
        <f t="shared" si="0"/>
        <v>0</v>
      </c>
      <c r="J18" s="511"/>
      <c r="K18" s="518">
        <f>+G18</f>
        <v>949667.57657502161</v>
      </c>
      <c r="L18" s="519">
        <f t="shared" si="1"/>
        <v>0</v>
      </c>
      <c r="M18" s="518">
        <f>+H18</f>
        <v>949667.57657502161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1042176.1898096874</v>
      </c>
      <c r="H19" s="639">
        <v>1042176.1898096874</v>
      </c>
      <c r="I19" s="511">
        <f t="shared" si="0"/>
        <v>0</v>
      </c>
      <c r="J19" s="511"/>
      <c r="K19" s="518">
        <f>+G19</f>
        <v>1042176.1898096874</v>
      </c>
      <c r="L19" s="519">
        <f t="shared" ref="L19" si="4">IF(K19&lt;&gt;0,+G19-K19,0)</f>
        <v>0</v>
      </c>
      <c r="M19" s="518">
        <f>+H19</f>
        <v>1042176.1898096874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523">
        <f>IF(F19+SUM(E$17:E19)=D$10,F19,D$10-SUM(E$17:E19))</f>
        <v>6741335.5411230857</v>
      </c>
      <c r="E20" s="522">
        <f>IF(+I14&lt;F19,I14,D20)</f>
        <v>171342</v>
      </c>
      <c r="F20" s="523">
        <f t="shared" ref="F20:F72" si="6">+D20-E20</f>
        <v>6569993.5411230857</v>
      </c>
      <c r="G20" s="524">
        <f t="shared" ref="G20:G72" si="7">+I$12*((D20+F20)/2)+E20</f>
        <v>876872.6916380648</v>
      </c>
      <c r="H20" s="491">
        <f t="shared" ref="H20:H72" si="8">+I$13*((D20+F20)/2)+E20</f>
        <v>876872.6916380648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6569993.5411230857</v>
      </c>
      <c r="E21" s="522">
        <f>IF(+I14&lt;F20,I14,D21)</f>
        <v>171342</v>
      </c>
      <c r="F21" s="523">
        <f t="shared" si="6"/>
        <v>6398651.5411230857</v>
      </c>
      <c r="G21" s="524">
        <f t="shared" si="7"/>
        <v>858709.66088137182</v>
      </c>
      <c r="H21" s="491">
        <f t="shared" si="8"/>
        <v>858709.66088137182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6398651.5411230857</v>
      </c>
      <c r="E22" s="522">
        <f>IF(+I14&lt;F21,I14,D22)</f>
        <v>171342</v>
      </c>
      <c r="F22" s="523">
        <f t="shared" si="6"/>
        <v>6227309.5411230857</v>
      </c>
      <c r="G22" s="524">
        <f t="shared" si="7"/>
        <v>840546.63012467895</v>
      </c>
      <c r="H22" s="491">
        <f t="shared" si="8"/>
        <v>840546.63012467895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6227309.5411230857</v>
      </c>
      <c r="E23" s="522">
        <f>IF(+I14&lt;F22,I14,D23)</f>
        <v>171342</v>
      </c>
      <c r="F23" s="523">
        <f t="shared" si="6"/>
        <v>6055967.5411230857</v>
      </c>
      <c r="G23" s="524">
        <f t="shared" si="7"/>
        <v>822383.59936798597</v>
      </c>
      <c r="H23" s="491">
        <f t="shared" si="8"/>
        <v>822383.59936798597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6055967.5411230857</v>
      </c>
      <c r="E24" s="522">
        <f>IF(+I14&lt;F23,I14,D24)</f>
        <v>171342</v>
      </c>
      <c r="F24" s="523">
        <f t="shared" si="6"/>
        <v>5884625.5411230857</v>
      </c>
      <c r="G24" s="524">
        <f t="shared" si="7"/>
        <v>804220.56861129298</v>
      </c>
      <c r="H24" s="491">
        <f t="shared" si="8"/>
        <v>804220.56861129298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5884625.5411230857</v>
      </c>
      <c r="E25" s="522">
        <f>IF(+I14&lt;F24,I14,D25)</f>
        <v>171342</v>
      </c>
      <c r="F25" s="523">
        <f t="shared" si="6"/>
        <v>5713283.5411230857</v>
      </c>
      <c r="G25" s="524">
        <f t="shared" si="7"/>
        <v>786057.53785460012</v>
      </c>
      <c r="H25" s="491">
        <f t="shared" si="8"/>
        <v>786057.53785460012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5713283.5411230857</v>
      </c>
      <c r="E26" s="522">
        <f>IF(+I14&lt;F25,I14,D26)</f>
        <v>171342</v>
      </c>
      <c r="F26" s="523">
        <f t="shared" si="6"/>
        <v>5541941.5411230857</v>
      </c>
      <c r="G26" s="524">
        <f t="shared" si="7"/>
        <v>767894.50709790713</v>
      </c>
      <c r="H26" s="491">
        <f t="shared" si="8"/>
        <v>767894.50709790713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5541941.5411230857</v>
      </c>
      <c r="E27" s="522">
        <f>IF(+I14&lt;F26,I14,D27)</f>
        <v>171342</v>
      </c>
      <c r="F27" s="523">
        <f t="shared" si="6"/>
        <v>5370599.5411230857</v>
      </c>
      <c r="G27" s="524">
        <f t="shared" si="7"/>
        <v>749731.47634121415</v>
      </c>
      <c r="H27" s="491">
        <f t="shared" si="8"/>
        <v>749731.47634121415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5370599.5411230857</v>
      </c>
      <c r="E28" s="522">
        <f>IF(+I14&lt;F27,I14,D28)</f>
        <v>171342</v>
      </c>
      <c r="F28" s="523">
        <f t="shared" si="6"/>
        <v>5199257.5411230857</v>
      </c>
      <c r="G28" s="524">
        <f t="shared" si="7"/>
        <v>731568.44558452116</v>
      </c>
      <c r="H28" s="491">
        <f t="shared" si="8"/>
        <v>731568.44558452116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5199257.5411230857</v>
      </c>
      <c r="E29" s="522">
        <f>IF(+I14&lt;F28,I14,D29)</f>
        <v>171342</v>
      </c>
      <c r="F29" s="523">
        <f t="shared" si="6"/>
        <v>5027915.5411230857</v>
      </c>
      <c r="G29" s="524">
        <f t="shared" si="7"/>
        <v>713405.4148278283</v>
      </c>
      <c r="H29" s="491">
        <f t="shared" si="8"/>
        <v>713405.4148278283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5027915.5411230857</v>
      </c>
      <c r="E30" s="522">
        <f>IF(+I14&lt;F29,I14,D30)</f>
        <v>171342</v>
      </c>
      <c r="F30" s="523">
        <f t="shared" si="6"/>
        <v>4856573.5411230857</v>
      </c>
      <c r="G30" s="524">
        <f t="shared" si="7"/>
        <v>695242.38407113531</v>
      </c>
      <c r="H30" s="491">
        <f t="shared" si="8"/>
        <v>695242.38407113531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4856573.5411230857</v>
      </c>
      <c r="E31" s="522">
        <f>IF(+I14&lt;F30,I14,D31)</f>
        <v>171342</v>
      </c>
      <c r="F31" s="523">
        <f t="shared" si="6"/>
        <v>4685231.5411230857</v>
      </c>
      <c r="G31" s="524">
        <f t="shared" si="7"/>
        <v>677079.35331444233</v>
      </c>
      <c r="H31" s="491">
        <f t="shared" si="8"/>
        <v>677079.35331444233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4685231.5411230857</v>
      </c>
      <c r="E32" s="522">
        <f>IF(+I14&lt;F31,I14,D32)</f>
        <v>171342</v>
      </c>
      <c r="F32" s="523">
        <f t="shared" si="6"/>
        <v>4513889.5411230857</v>
      </c>
      <c r="G32" s="524">
        <f t="shared" si="7"/>
        <v>658916.32255774946</v>
      </c>
      <c r="H32" s="491">
        <f t="shared" si="8"/>
        <v>658916.32255774946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4513889.5411230857</v>
      </c>
      <c r="E33" s="522">
        <f>IF(+I14&lt;F32,I14,D33)</f>
        <v>171342</v>
      </c>
      <c r="F33" s="523">
        <f t="shared" si="6"/>
        <v>4342547.5411230857</v>
      </c>
      <c r="G33" s="524">
        <f t="shared" si="7"/>
        <v>640753.29180105636</v>
      </c>
      <c r="H33" s="491">
        <f t="shared" si="8"/>
        <v>640753.29180105636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4342547.5411230857</v>
      </c>
      <c r="E34" s="522">
        <f>IF(+I14&lt;F33,I14,D34)</f>
        <v>171342</v>
      </c>
      <c r="F34" s="523">
        <f t="shared" si="6"/>
        <v>4171205.5411230857</v>
      </c>
      <c r="G34" s="524">
        <f t="shared" si="7"/>
        <v>622590.26104436349</v>
      </c>
      <c r="H34" s="491">
        <f t="shared" si="8"/>
        <v>622590.26104436349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4171205.5411230857</v>
      </c>
      <c r="E35" s="522">
        <f>IF(+I14&lt;F34,I14,D35)</f>
        <v>171342</v>
      </c>
      <c r="F35" s="523">
        <f t="shared" si="6"/>
        <v>3999863.5411230857</v>
      </c>
      <c r="G35" s="524">
        <f t="shared" si="7"/>
        <v>604427.23028767051</v>
      </c>
      <c r="H35" s="491">
        <f t="shared" si="8"/>
        <v>604427.23028767051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3999863.5411230857</v>
      </c>
      <c r="E36" s="522">
        <f>IF(+I14&lt;F35,I14,D36)</f>
        <v>171342</v>
      </c>
      <c r="F36" s="523">
        <f t="shared" si="6"/>
        <v>3828521.5411230857</v>
      </c>
      <c r="G36" s="524">
        <f t="shared" si="7"/>
        <v>586264.19953097752</v>
      </c>
      <c r="H36" s="491">
        <f t="shared" si="8"/>
        <v>586264.19953097752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3828521.5411230857</v>
      </c>
      <c r="E37" s="522">
        <f>IF(+I14&lt;F36,I14,D37)</f>
        <v>171342</v>
      </c>
      <c r="F37" s="523">
        <f t="shared" si="6"/>
        <v>3657179.5411230857</v>
      </c>
      <c r="G37" s="524">
        <f t="shared" si="7"/>
        <v>568101.16877428466</v>
      </c>
      <c r="H37" s="491">
        <f t="shared" si="8"/>
        <v>568101.16877428466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3657179.5411230857</v>
      </c>
      <c r="E38" s="522">
        <f>IF(+I14&lt;F37,I14,D38)</f>
        <v>171342</v>
      </c>
      <c r="F38" s="523">
        <f t="shared" si="6"/>
        <v>3485837.5411230857</v>
      </c>
      <c r="G38" s="524">
        <f t="shared" si="7"/>
        <v>549938.13801759167</v>
      </c>
      <c r="H38" s="491">
        <f t="shared" si="8"/>
        <v>549938.13801759167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3485837.5411230857</v>
      </c>
      <c r="E39" s="522">
        <f>IF(+I14&lt;F38,I14,D39)</f>
        <v>171342</v>
      </c>
      <c r="F39" s="523">
        <f t="shared" si="6"/>
        <v>3314495.5411230857</v>
      </c>
      <c r="G39" s="524">
        <f t="shared" si="7"/>
        <v>531775.10726089869</v>
      </c>
      <c r="H39" s="491">
        <f t="shared" si="8"/>
        <v>531775.10726089869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3314495.5411230857</v>
      </c>
      <c r="E40" s="522">
        <f>IF(+I14&lt;F39,I14,D40)</f>
        <v>171342</v>
      </c>
      <c r="F40" s="523">
        <f t="shared" si="6"/>
        <v>3143153.5411230857</v>
      </c>
      <c r="G40" s="524">
        <f t="shared" si="7"/>
        <v>513612.07650420576</v>
      </c>
      <c r="H40" s="491">
        <f t="shared" si="8"/>
        <v>513612.07650420576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3143153.5411230857</v>
      </c>
      <c r="E41" s="522">
        <f>IF(+I14&lt;F40,I14,D41)</f>
        <v>171342</v>
      </c>
      <c r="F41" s="523">
        <f t="shared" si="6"/>
        <v>2971811.5411230857</v>
      </c>
      <c r="G41" s="524">
        <f t="shared" si="7"/>
        <v>495449.04574751278</v>
      </c>
      <c r="H41" s="491">
        <f t="shared" si="8"/>
        <v>495449.04574751278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2971811.5411230857</v>
      </c>
      <c r="E42" s="522">
        <f>IF(+I14&lt;F41,I14,D42)</f>
        <v>171342</v>
      </c>
      <c r="F42" s="523">
        <f t="shared" si="6"/>
        <v>2800469.5411230857</v>
      </c>
      <c r="G42" s="524">
        <f t="shared" si="7"/>
        <v>477286.01499081985</v>
      </c>
      <c r="H42" s="491">
        <f t="shared" si="8"/>
        <v>477286.01499081985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2800469.5411230857</v>
      </c>
      <c r="E43" s="522">
        <f>IF(+I14&lt;F42,I14,D43)</f>
        <v>171342</v>
      </c>
      <c r="F43" s="523">
        <f t="shared" si="6"/>
        <v>2629127.5411230857</v>
      </c>
      <c r="G43" s="524">
        <f t="shared" si="7"/>
        <v>459122.98423412687</v>
      </c>
      <c r="H43" s="491">
        <f t="shared" si="8"/>
        <v>459122.98423412687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2629127.5411230857</v>
      </c>
      <c r="E44" s="522">
        <f>IF(+I14&lt;F43,I14,D44)</f>
        <v>171342</v>
      </c>
      <c r="F44" s="523">
        <f t="shared" si="6"/>
        <v>2457785.5411230857</v>
      </c>
      <c r="G44" s="524">
        <f t="shared" si="7"/>
        <v>440959.95347743394</v>
      </c>
      <c r="H44" s="491">
        <f t="shared" si="8"/>
        <v>440959.95347743394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2457785.5411230857</v>
      </c>
      <c r="E45" s="522">
        <f>IF(+I14&lt;F44,I14,D45)</f>
        <v>171342</v>
      </c>
      <c r="F45" s="523">
        <f t="shared" si="6"/>
        <v>2286443.5411230857</v>
      </c>
      <c r="G45" s="524">
        <f t="shared" si="7"/>
        <v>422796.92272074096</v>
      </c>
      <c r="H45" s="491">
        <f t="shared" si="8"/>
        <v>422796.92272074096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2286443.5411230857</v>
      </c>
      <c r="E46" s="522">
        <f>IF(+I14&lt;F45,I14,D46)</f>
        <v>171342</v>
      </c>
      <c r="F46" s="523">
        <f t="shared" si="6"/>
        <v>2115101.5411230857</v>
      </c>
      <c r="G46" s="524">
        <f t="shared" si="7"/>
        <v>404633.89196404803</v>
      </c>
      <c r="H46" s="491">
        <f t="shared" si="8"/>
        <v>404633.89196404803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2115101.5411230857</v>
      </c>
      <c r="E47" s="522">
        <f>IF(+I14&lt;F46,I14,D47)</f>
        <v>171342</v>
      </c>
      <c r="F47" s="523">
        <f t="shared" si="6"/>
        <v>1943759.5411230857</v>
      </c>
      <c r="G47" s="524">
        <f t="shared" si="7"/>
        <v>386470.86120735505</v>
      </c>
      <c r="H47" s="491">
        <f t="shared" si="8"/>
        <v>386470.86120735505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1943759.5411230857</v>
      </c>
      <c r="E48" s="522">
        <f>IF(+I14&lt;F47,I14,D48)</f>
        <v>171342</v>
      </c>
      <c r="F48" s="523">
        <f t="shared" si="6"/>
        <v>1772417.5411230857</v>
      </c>
      <c r="G48" s="524">
        <f t="shared" si="7"/>
        <v>368307.83045066206</v>
      </c>
      <c r="H48" s="491">
        <f t="shared" si="8"/>
        <v>368307.83045066206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1772417.5411230857</v>
      </c>
      <c r="E49" s="522">
        <f>IF(+I14&lt;F48,I14,D49)</f>
        <v>171342</v>
      </c>
      <c r="F49" s="523">
        <f t="shared" si="6"/>
        <v>1601075.5411230857</v>
      </c>
      <c r="G49" s="524">
        <f t="shared" si="7"/>
        <v>350144.79969396914</v>
      </c>
      <c r="H49" s="491">
        <f t="shared" si="8"/>
        <v>350144.79969396914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1601075.5411230857</v>
      </c>
      <c r="E50" s="522">
        <f>IF(+I14&lt;F49,I14,D50)</f>
        <v>171342</v>
      </c>
      <c r="F50" s="523">
        <f t="shared" si="6"/>
        <v>1429733.5411230857</v>
      </c>
      <c r="G50" s="524">
        <f t="shared" si="7"/>
        <v>331981.76893727621</v>
      </c>
      <c r="H50" s="491">
        <f t="shared" si="8"/>
        <v>331981.76893727621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1429733.5411230857</v>
      </c>
      <c r="E51" s="522">
        <f>IF(+I14&lt;F50,I14,D51)</f>
        <v>171342</v>
      </c>
      <c r="F51" s="523">
        <f t="shared" si="6"/>
        <v>1258391.5411230857</v>
      </c>
      <c r="G51" s="524">
        <f t="shared" si="7"/>
        <v>313818.73818058323</v>
      </c>
      <c r="H51" s="491">
        <f t="shared" si="8"/>
        <v>313818.73818058323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1258391.5411230857</v>
      </c>
      <c r="E52" s="522">
        <f>IF(+I14&lt;F51,I14,D52)</f>
        <v>171342</v>
      </c>
      <c r="F52" s="523">
        <f t="shared" si="6"/>
        <v>1087049.5411230857</v>
      </c>
      <c r="G52" s="524">
        <f t="shared" si="7"/>
        <v>295655.7074238903</v>
      </c>
      <c r="H52" s="491">
        <f t="shared" si="8"/>
        <v>295655.7074238903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1087049.5411230857</v>
      </c>
      <c r="E53" s="522">
        <f>IF(+I14&lt;F52,I14,D53)</f>
        <v>171342</v>
      </c>
      <c r="F53" s="523">
        <f t="shared" si="6"/>
        <v>915707.54112308566</v>
      </c>
      <c r="G53" s="524">
        <f t="shared" si="7"/>
        <v>277492.67666719732</v>
      </c>
      <c r="H53" s="491">
        <f t="shared" si="8"/>
        <v>277492.67666719732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915707.54112308566</v>
      </c>
      <c r="E54" s="522">
        <f>IF(+I14&lt;F53,I14,D54)</f>
        <v>171342</v>
      </c>
      <c r="F54" s="523">
        <f t="shared" si="6"/>
        <v>744365.54112308566</v>
      </c>
      <c r="G54" s="524">
        <f t="shared" si="7"/>
        <v>259329.64591050439</v>
      </c>
      <c r="H54" s="491">
        <f t="shared" si="8"/>
        <v>259329.64591050439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744365.54112308566</v>
      </c>
      <c r="E55" s="522">
        <f>IF(+I14&lt;F54,I14,D55)</f>
        <v>171342</v>
      </c>
      <c r="F55" s="523">
        <f t="shared" si="6"/>
        <v>573023.54112308566</v>
      </c>
      <c r="G55" s="524">
        <f t="shared" si="7"/>
        <v>241166.61515381141</v>
      </c>
      <c r="H55" s="491">
        <f t="shared" si="8"/>
        <v>241166.61515381141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573023.54112308566</v>
      </c>
      <c r="E56" s="522">
        <f>IF(+I14&lt;F55,I14,D56)</f>
        <v>171342</v>
      </c>
      <c r="F56" s="523">
        <f t="shared" si="6"/>
        <v>401681.54112308566</v>
      </c>
      <c r="G56" s="524">
        <f t="shared" si="7"/>
        <v>223003.58439711848</v>
      </c>
      <c r="H56" s="491">
        <f t="shared" si="8"/>
        <v>223003.58439711848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401681.54112308566</v>
      </c>
      <c r="E57" s="522">
        <f>IF(+I14&lt;F56,I14,D57)</f>
        <v>171342</v>
      </c>
      <c r="F57" s="523">
        <f t="shared" si="6"/>
        <v>230339.54112308566</v>
      </c>
      <c r="G57" s="524">
        <f t="shared" si="7"/>
        <v>204840.5536404255</v>
      </c>
      <c r="H57" s="491">
        <f t="shared" si="8"/>
        <v>204840.5536404255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230339.54112308566</v>
      </c>
      <c r="E58" s="522">
        <f>IF(+I14&lt;F57,I14,D58)</f>
        <v>171342</v>
      </c>
      <c r="F58" s="523">
        <f t="shared" si="6"/>
        <v>58997.541123085655</v>
      </c>
      <c r="G58" s="524">
        <f t="shared" si="7"/>
        <v>186677.52288373257</v>
      </c>
      <c r="H58" s="491">
        <f t="shared" si="8"/>
        <v>186677.52288373257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58997.541123085655</v>
      </c>
      <c r="E59" s="522">
        <f>IF(+I14&lt;F58,I14,D59)</f>
        <v>58997.541123085655</v>
      </c>
      <c r="F59" s="523">
        <f t="shared" si="6"/>
        <v>0</v>
      </c>
      <c r="G59" s="524">
        <f t="shared" si="7"/>
        <v>62124.544875778694</v>
      </c>
      <c r="H59" s="491">
        <f t="shared" si="8"/>
        <v>62124.544875778694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7196364</v>
      </c>
      <c r="F73" s="375"/>
      <c r="G73" s="375">
        <f>SUM(G17:G72)</f>
        <v>23325080.218146257</v>
      </c>
      <c r="H73" s="375">
        <f>SUM(H17:H72)</f>
        <v>23325080.218146257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949667.57657502161</v>
      </c>
      <c r="N87" s="546">
        <f>IF(J92&lt;D11,0,VLOOKUP(J92,C17:O72,11))</f>
        <v>949667.57657502161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919533.97318451235</v>
      </c>
      <c r="N88" s="550">
        <f>IF(J92&lt;D11,0,VLOOKUP(J92,C99:P154,7))</f>
        <v>919533.97318451235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-30133.603390509263</v>
      </c>
      <c r="N89" s="555">
        <f>+N88-N87</f>
        <v>-30133.603390509263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167357.3023255814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9">+I99-H99</f>
        <v>0</v>
      </c>
      <c r="K99" s="514"/>
      <c r="L99" s="512">
        <f>+H99</f>
        <v>461070.82780968421</v>
      </c>
      <c r="M99" s="513">
        <f t="shared" ref="M99" si="10">IF(L99&lt;&gt;0,+H99-L99,0)</f>
        <v>0</v>
      </c>
      <c r="N99" s="512">
        <f>+I99</f>
        <v>461070.82780968421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374">
        <f>IF(F99+SUM(E$99:E99)=D$92,F99,D$92-SUM(E$99:E99))</f>
        <v>7110704.3452380951</v>
      </c>
      <c r="E100" s="522">
        <f>IF(+J96&lt;F99,J96,D100)</f>
        <v>167357.3023255814</v>
      </c>
      <c r="F100" s="523">
        <f t="shared" ref="F100:F154" si="13">+D100-E100</f>
        <v>6943347.0429125139</v>
      </c>
      <c r="G100" s="523">
        <f t="shared" ref="G100:G154" si="14">+(F100+D100)/2</f>
        <v>7027025.694075305</v>
      </c>
      <c r="H100" s="526">
        <f t="shared" ref="H100:H154" si="15">+J$94*G100+E100</f>
        <v>919533.97318451235</v>
      </c>
      <c r="I100" s="577">
        <f t="shared" ref="I100:I154" si="16">+J$95*G100+E100</f>
        <v>919533.97318451235</v>
      </c>
      <c r="J100" s="514">
        <f t="shared" si="9"/>
        <v>0</v>
      </c>
      <c r="K100" s="514"/>
      <c r="L100" s="525"/>
      <c r="M100" s="514">
        <f t="shared" ref="M100:M130" si="17">IF(L100&lt;&gt;0,+H100-L100,0)</f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2020</v>
      </c>
      <c r="D101" s="374">
        <f>IF(F100+SUM(E$99:E100)=D$92,F100,D$92-SUM(E$99:E100))</f>
        <v>6943347.0429125139</v>
      </c>
      <c r="E101" s="522">
        <f>IF(+J96&lt;F100,J96,D101)</f>
        <v>167357.3023255814</v>
      </c>
      <c r="F101" s="523">
        <f t="shared" si="13"/>
        <v>6775989.7405869327</v>
      </c>
      <c r="G101" s="523">
        <f t="shared" si="14"/>
        <v>6859668.3917497229</v>
      </c>
      <c r="H101" s="526">
        <f t="shared" si="15"/>
        <v>901619.95607577695</v>
      </c>
      <c r="I101" s="577">
        <f t="shared" si="16"/>
        <v>901619.95607577695</v>
      </c>
      <c r="J101" s="514">
        <f t="shared" si="9"/>
        <v>0</v>
      </c>
      <c r="K101" s="514"/>
      <c r="L101" s="525"/>
      <c r="M101" s="514">
        <f t="shared" si="17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8"/>
        <v/>
      </c>
      <c r="C102" s="507">
        <f>IF(D93="","-",+C101+1)</f>
        <v>2021</v>
      </c>
      <c r="D102" s="374">
        <f>IF(F101+SUM(E$99:E101)=D$92,F101,D$92-SUM(E$99:E101))</f>
        <v>6775989.7405869327</v>
      </c>
      <c r="E102" s="522">
        <f>IF(+J96&lt;F101,J96,D102)</f>
        <v>167357.3023255814</v>
      </c>
      <c r="F102" s="523">
        <f t="shared" si="13"/>
        <v>6608632.4382613515</v>
      </c>
      <c r="G102" s="523">
        <f t="shared" si="14"/>
        <v>6692311.0894241426</v>
      </c>
      <c r="H102" s="526">
        <f t="shared" si="15"/>
        <v>883705.93896704179</v>
      </c>
      <c r="I102" s="577">
        <f t="shared" si="16"/>
        <v>883705.93896704179</v>
      </c>
      <c r="J102" s="514">
        <f t="shared" si="9"/>
        <v>0</v>
      </c>
      <c r="K102" s="514"/>
      <c r="L102" s="525"/>
      <c r="M102" s="514">
        <f t="shared" si="17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8"/>
        <v/>
      </c>
      <c r="C103" s="507">
        <f>IF(D93="","-",+C102+1)</f>
        <v>2022</v>
      </c>
      <c r="D103" s="374">
        <f>IF(F102+SUM(E$99:E102)=D$92,F102,D$92-SUM(E$99:E102))</f>
        <v>6608632.4382613515</v>
      </c>
      <c r="E103" s="522">
        <f>IF(+J96&lt;F102,J96,D103)</f>
        <v>167357.3023255814</v>
      </c>
      <c r="F103" s="523">
        <f t="shared" si="13"/>
        <v>6441275.1359357703</v>
      </c>
      <c r="G103" s="523">
        <f t="shared" si="14"/>
        <v>6524953.7870985605</v>
      </c>
      <c r="H103" s="526">
        <f t="shared" si="15"/>
        <v>865791.92185830651</v>
      </c>
      <c r="I103" s="577">
        <f t="shared" si="16"/>
        <v>865791.92185830651</v>
      </c>
      <c r="J103" s="514">
        <f t="shared" si="9"/>
        <v>0</v>
      </c>
      <c r="K103" s="514"/>
      <c r="L103" s="525"/>
      <c r="M103" s="514">
        <f t="shared" si="17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8"/>
        <v/>
      </c>
      <c r="C104" s="507">
        <f>IF(D93="","-",+C103+1)</f>
        <v>2023</v>
      </c>
      <c r="D104" s="374">
        <f>IF(F103+SUM(E$99:E103)=D$92,F103,D$92-SUM(E$99:E103))</f>
        <v>6441275.1359357703</v>
      </c>
      <c r="E104" s="522">
        <f>IF(+J96&lt;F103,J96,D104)</f>
        <v>167357.3023255814</v>
      </c>
      <c r="F104" s="523">
        <f t="shared" si="13"/>
        <v>6273917.8336101891</v>
      </c>
      <c r="G104" s="523">
        <f t="shared" si="14"/>
        <v>6357596.4847729802</v>
      </c>
      <c r="H104" s="526">
        <f t="shared" si="15"/>
        <v>847877.90474957135</v>
      </c>
      <c r="I104" s="577">
        <f t="shared" si="16"/>
        <v>847877.90474957135</v>
      </c>
      <c r="J104" s="514">
        <f t="shared" si="9"/>
        <v>0</v>
      </c>
      <c r="K104" s="514"/>
      <c r="L104" s="525"/>
      <c r="M104" s="514">
        <f t="shared" si="17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8"/>
        <v/>
      </c>
      <c r="C105" s="507">
        <f>IF(D93="","-",+C104+1)</f>
        <v>2024</v>
      </c>
      <c r="D105" s="374">
        <f>IF(F104+SUM(E$99:E104)=D$92,F104,D$92-SUM(E$99:E104))</f>
        <v>6273917.8336101891</v>
      </c>
      <c r="E105" s="522">
        <f>IF(+J96&lt;F104,J96,D105)</f>
        <v>167357.3023255814</v>
      </c>
      <c r="F105" s="523">
        <f t="shared" si="13"/>
        <v>6106560.5312846079</v>
      </c>
      <c r="G105" s="523">
        <f t="shared" si="14"/>
        <v>6190239.1824473981</v>
      </c>
      <c r="H105" s="526">
        <f t="shared" si="15"/>
        <v>829963.88764083595</v>
      </c>
      <c r="I105" s="577">
        <f t="shared" si="16"/>
        <v>829963.88764083595</v>
      </c>
      <c r="J105" s="514">
        <f t="shared" si="9"/>
        <v>0</v>
      </c>
      <c r="K105" s="514"/>
      <c r="L105" s="525"/>
      <c r="M105" s="514">
        <f t="shared" si="17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8"/>
        <v/>
      </c>
      <c r="C106" s="507">
        <f>IF(D93="","-",+C105+1)</f>
        <v>2025</v>
      </c>
      <c r="D106" s="374">
        <f>IF(F105+SUM(E$99:E105)=D$92,F105,D$92-SUM(E$99:E105))</f>
        <v>6106560.5312846079</v>
      </c>
      <c r="E106" s="522">
        <f>IF(+J96&lt;F105,J96,D106)</f>
        <v>167357.3023255814</v>
      </c>
      <c r="F106" s="523">
        <f t="shared" si="13"/>
        <v>5939203.2289590267</v>
      </c>
      <c r="G106" s="523">
        <f t="shared" si="14"/>
        <v>6022881.8801218178</v>
      </c>
      <c r="H106" s="526">
        <f t="shared" si="15"/>
        <v>812049.87053210079</v>
      </c>
      <c r="I106" s="577">
        <f t="shared" si="16"/>
        <v>812049.87053210079</v>
      </c>
      <c r="J106" s="514">
        <f t="shared" si="9"/>
        <v>0</v>
      </c>
      <c r="K106" s="514"/>
      <c r="L106" s="525"/>
      <c r="M106" s="514">
        <f t="shared" si="17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8"/>
        <v/>
      </c>
      <c r="C107" s="507">
        <f>IF(D93="","-",+C106+1)</f>
        <v>2026</v>
      </c>
      <c r="D107" s="374">
        <f>IF(F106+SUM(E$99:E106)=D$92,F106,D$92-SUM(E$99:E106))</f>
        <v>5939203.2289590267</v>
      </c>
      <c r="E107" s="522">
        <f>IF(+J96&lt;F106,J96,D107)</f>
        <v>167357.3023255814</v>
      </c>
      <c r="F107" s="523">
        <f t="shared" si="13"/>
        <v>5771845.9266334455</v>
      </c>
      <c r="G107" s="523">
        <f t="shared" si="14"/>
        <v>5855524.5777962357</v>
      </c>
      <c r="H107" s="526">
        <f t="shared" si="15"/>
        <v>794135.85342336539</v>
      </c>
      <c r="I107" s="577">
        <f t="shared" si="16"/>
        <v>794135.85342336539</v>
      </c>
      <c r="J107" s="514">
        <f t="shared" si="9"/>
        <v>0</v>
      </c>
      <c r="K107" s="514"/>
      <c r="L107" s="525"/>
      <c r="M107" s="514">
        <f t="shared" si="17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8"/>
        <v/>
      </c>
      <c r="C108" s="507">
        <f>IF(D93="","-",+C107+1)</f>
        <v>2027</v>
      </c>
      <c r="D108" s="374">
        <f>IF(F107+SUM(E$99:E107)=D$92,F107,D$92-SUM(E$99:E107))</f>
        <v>5771845.9266334455</v>
      </c>
      <c r="E108" s="522">
        <f>IF(+J96&lt;F107,J96,D108)</f>
        <v>167357.3023255814</v>
      </c>
      <c r="F108" s="523">
        <f t="shared" si="13"/>
        <v>5604488.6243078643</v>
      </c>
      <c r="G108" s="523">
        <f t="shared" si="14"/>
        <v>5688167.2754706554</v>
      </c>
      <c r="H108" s="526">
        <f t="shared" si="15"/>
        <v>776221.83631463023</v>
      </c>
      <c r="I108" s="577">
        <f t="shared" si="16"/>
        <v>776221.83631463023</v>
      </c>
      <c r="J108" s="514">
        <f t="shared" si="9"/>
        <v>0</v>
      </c>
      <c r="K108" s="514"/>
      <c r="L108" s="525"/>
      <c r="M108" s="514">
        <f t="shared" si="17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8"/>
        <v/>
      </c>
      <c r="C109" s="507">
        <f>IF(D93="","-",+C108+1)</f>
        <v>2028</v>
      </c>
      <c r="D109" s="374">
        <f>IF(F108+SUM(E$99:E108)=D$92,F108,D$92-SUM(E$99:E108))</f>
        <v>5604488.6243078643</v>
      </c>
      <c r="E109" s="522">
        <f>IF(+J96&lt;F108,J96,D109)</f>
        <v>167357.3023255814</v>
      </c>
      <c r="F109" s="523">
        <f t="shared" si="13"/>
        <v>5437131.3219822831</v>
      </c>
      <c r="G109" s="523">
        <f t="shared" si="14"/>
        <v>5520809.9731450733</v>
      </c>
      <c r="H109" s="526">
        <f t="shared" si="15"/>
        <v>758307.81920589495</v>
      </c>
      <c r="I109" s="577">
        <f t="shared" si="16"/>
        <v>758307.81920589495</v>
      </c>
      <c r="J109" s="514">
        <f t="shared" si="9"/>
        <v>0</v>
      </c>
      <c r="K109" s="514"/>
      <c r="L109" s="525"/>
      <c r="M109" s="514">
        <f t="shared" si="17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8"/>
        <v/>
      </c>
      <c r="C110" s="507">
        <f>IF(D93="","-",+C109+1)</f>
        <v>2029</v>
      </c>
      <c r="D110" s="374">
        <f>IF(F109+SUM(E$99:E109)=D$92,F109,D$92-SUM(E$99:E109))</f>
        <v>5437131.3219822831</v>
      </c>
      <c r="E110" s="522">
        <f>IF(+J96&lt;F109,J96,D110)</f>
        <v>167357.3023255814</v>
      </c>
      <c r="F110" s="523">
        <f t="shared" si="13"/>
        <v>5269774.0196567019</v>
      </c>
      <c r="G110" s="523">
        <f t="shared" si="14"/>
        <v>5353452.670819493</v>
      </c>
      <c r="H110" s="526">
        <f t="shared" si="15"/>
        <v>740393.80209715979</v>
      </c>
      <c r="I110" s="577">
        <f t="shared" si="16"/>
        <v>740393.80209715979</v>
      </c>
      <c r="J110" s="514">
        <f t="shared" si="9"/>
        <v>0</v>
      </c>
      <c r="K110" s="514"/>
      <c r="L110" s="525"/>
      <c r="M110" s="514">
        <f t="shared" si="17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8"/>
        <v/>
      </c>
      <c r="C111" s="507">
        <f>IF(D93="","-",+C110+1)</f>
        <v>2030</v>
      </c>
      <c r="D111" s="374">
        <f>IF(F110+SUM(E$99:E110)=D$92,F110,D$92-SUM(E$99:E110))</f>
        <v>5269774.0196567019</v>
      </c>
      <c r="E111" s="522">
        <f>IF(+J96&lt;F110,J96,D111)</f>
        <v>167357.3023255814</v>
      </c>
      <c r="F111" s="523">
        <f t="shared" si="13"/>
        <v>5102416.7173311207</v>
      </c>
      <c r="G111" s="523">
        <f t="shared" si="14"/>
        <v>5186095.3684939109</v>
      </c>
      <c r="H111" s="526">
        <f t="shared" si="15"/>
        <v>722479.78498842439</v>
      </c>
      <c r="I111" s="577">
        <f t="shared" si="16"/>
        <v>722479.78498842439</v>
      </c>
      <c r="J111" s="514">
        <f t="shared" si="9"/>
        <v>0</v>
      </c>
      <c r="K111" s="514"/>
      <c r="L111" s="525"/>
      <c r="M111" s="514">
        <f t="shared" si="17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8"/>
        <v/>
      </c>
      <c r="C112" s="507">
        <f>IF(D93="","-",+C111+1)</f>
        <v>2031</v>
      </c>
      <c r="D112" s="374">
        <f>IF(F111+SUM(E$99:E111)=D$92,F111,D$92-SUM(E$99:E111))</f>
        <v>5102416.7173311207</v>
      </c>
      <c r="E112" s="522">
        <f>IF(+J96&lt;F111,J96,D112)</f>
        <v>167357.3023255814</v>
      </c>
      <c r="F112" s="523">
        <f t="shared" si="13"/>
        <v>4935059.4150055395</v>
      </c>
      <c r="G112" s="523">
        <f t="shared" si="14"/>
        <v>5018738.0661683306</v>
      </c>
      <c r="H112" s="526">
        <f t="shared" si="15"/>
        <v>704565.76787968923</v>
      </c>
      <c r="I112" s="577">
        <f t="shared" si="16"/>
        <v>704565.76787968923</v>
      </c>
      <c r="J112" s="514">
        <f t="shared" si="9"/>
        <v>0</v>
      </c>
      <c r="K112" s="514"/>
      <c r="L112" s="525"/>
      <c r="M112" s="514">
        <f t="shared" si="17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8"/>
        <v/>
      </c>
      <c r="C113" s="507">
        <f>IF(D93="","-",+C112+1)</f>
        <v>2032</v>
      </c>
      <c r="D113" s="374">
        <f>IF(F112+SUM(E$99:E112)=D$92,F112,D$92-SUM(E$99:E112))</f>
        <v>4935059.4150055395</v>
      </c>
      <c r="E113" s="522">
        <f>IF(+J96&lt;F112,J96,D113)</f>
        <v>167357.3023255814</v>
      </c>
      <c r="F113" s="523">
        <f t="shared" si="13"/>
        <v>4767702.1126799583</v>
      </c>
      <c r="G113" s="523">
        <f t="shared" si="14"/>
        <v>4851380.7638427485</v>
      </c>
      <c r="H113" s="526">
        <f t="shared" si="15"/>
        <v>686651.75077095383</v>
      </c>
      <c r="I113" s="577">
        <f t="shared" si="16"/>
        <v>686651.75077095383</v>
      </c>
      <c r="J113" s="514">
        <f t="shared" si="9"/>
        <v>0</v>
      </c>
      <c r="K113" s="514"/>
      <c r="L113" s="525"/>
      <c r="M113" s="514">
        <f t="shared" si="17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8"/>
        <v/>
      </c>
      <c r="C114" s="507">
        <f>IF(D93="","-",+C113+1)</f>
        <v>2033</v>
      </c>
      <c r="D114" s="374">
        <f>IF(F113+SUM(E$99:E113)=D$92,F113,D$92-SUM(E$99:E113))</f>
        <v>4767702.1126799583</v>
      </c>
      <c r="E114" s="522">
        <f>IF(+J96&lt;F113,J96,D114)</f>
        <v>167357.3023255814</v>
      </c>
      <c r="F114" s="523">
        <f t="shared" si="13"/>
        <v>4600344.8103543771</v>
      </c>
      <c r="G114" s="523">
        <f t="shared" si="14"/>
        <v>4684023.4615171682</v>
      </c>
      <c r="H114" s="526">
        <f t="shared" si="15"/>
        <v>668737.73366221867</v>
      </c>
      <c r="I114" s="577">
        <f t="shared" si="16"/>
        <v>668737.73366221867</v>
      </c>
      <c r="J114" s="514">
        <f t="shared" si="9"/>
        <v>0</v>
      </c>
      <c r="K114" s="514"/>
      <c r="L114" s="525"/>
      <c r="M114" s="514">
        <f t="shared" si="17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8"/>
        <v/>
      </c>
      <c r="C115" s="507">
        <f>IF(D93="","-",+C114+1)</f>
        <v>2034</v>
      </c>
      <c r="D115" s="374">
        <f>IF(F114+SUM(E$99:E114)=D$92,F114,D$92-SUM(E$99:E114))</f>
        <v>4600344.8103543771</v>
      </c>
      <c r="E115" s="522">
        <f>IF(+J96&lt;F114,J96,D115)</f>
        <v>167357.3023255814</v>
      </c>
      <c r="F115" s="523">
        <f t="shared" si="13"/>
        <v>4432987.5080287959</v>
      </c>
      <c r="G115" s="523">
        <f t="shared" si="14"/>
        <v>4516666.1591915861</v>
      </c>
      <c r="H115" s="526">
        <f t="shared" si="15"/>
        <v>650823.71655348327</v>
      </c>
      <c r="I115" s="577">
        <f t="shared" si="16"/>
        <v>650823.71655348327</v>
      </c>
      <c r="J115" s="514">
        <f t="shared" si="9"/>
        <v>0</v>
      </c>
      <c r="K115" s="514"/>
      <c r="L115" s="525"/>
      <c r="M115" s="514">
        <f t="shared" si="17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8"/>
        <v/>
      </c>
      <c r="C116" s="507">
        <f>IF(D93="","-",+C115+1)</f>
        <v>2035</v>
      </c>
      <c r="D116" s="374">
        <f>IF(F115+SUM(E$99:E115)=D$92,F115,D$92-SUM(E$99:E115))</f>
        <v>4432987.5080287959</v>
      </c>
      <c r="E116" s="522">
        <f>IF(+J96&lt;F115,J96,D116)</f>
        <v>167357.3023255814</v>
      </c>
      <c r="F116" s="523">
        <f t="shared" si="13"/>
        <v>4265630.2057032147</v>
      </c>
      <c r="G116" s="523">
        <f t="shared" si="14"/>
        <v>4349308.8568660058</v>
      </c>
      <c r="H116" s="526">
        <f t="shared" si="15"/>
        <v>632909.69944474811</v>
      </c>
      <c r="I116" s="577">
        <f t="shared" si="16"/>
        <v>632909.69944474811</v>
      </c>
      <c r="J116" s="514">
        <f t="shared" si="9"/>
        <v>0</v>
      </c>
      <c r="K116" s="514"/>
      <c r="L116" s="525"/>
      <c r="M116" s="514">
        <f t="shared" si="17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8"/>
        <v/>
      </c>
      <c r="C117" s="507">
        <f>IF(D93="","-",+C116+1)</f>
        <v>2036</v>
      </c>
      <c r="D117" s="374">
        <f>IF(F116+SUM(E$99:E116)=D$92,F116,D$92-SUM(E$99:E116))</f>
        <v>4265630.2057032147</v>
      </c>
      <c r="E117" s="522">
        <f>IF(+J96&lt;F116,J96,D117)</f>
        <v>167357.3023255814</v>
      </c>
      <c r="F117" s="523">
        <f t="shared" si="13"/>
        <v>4098272.9033776335</v>
      </c>
      <c r="G117" s="523">
        <f t="shared" si="14"/>
        <v>4181951.5545404241</v>
      </c>
      <c r="H117" s="526">
        <f t="shared" si="15"/>
        <v>614995.68233601283</v>
      </c>
      <c r="I117" s="577">
        <f t="shared" si="16"/>
        <v>614995.68233601283</v>
      </c>
      <c r="J117" s="514">
        <f t="shared" si="9"/>
        <v>0</v>
      </c>
      <c r="K117" s="514"/>
      <c r="L117" s="525"/>
      <c r="M117" s="514">
        <f t="shared" si="17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8"/>
        <v/>
      </c>
      <c r="C118" s="507">
        <f>IF(D93="","-",+C117+1)</f>
        <v>2037</v>
      </c>
      <c r="D118" s="374">
        <f>IF(F117+SUM(E$99:E117)=D$92,F117,D$92-SUM(E$99:E117))</f>
        <v>4098272.9033776335</v>
      </c>
      <c r="E118" s="522">
        <f>IF(+J96&lt;F117,J96,D118)</f>
        <v>167357.3023255814</v>
      </c>
      <c r="F118" s="523">
        <f t="shared" si="13"/>
        <v>3930915.6010520523</v>
      </c>
      <c r="G118" s="523">
        <f t="shared" si="14"/>
        <v>4014594.2522148429</v>
      </c>
      <c r="H118" s="526">
        <f t="shared" si="15"/>
        <v>597081.66522727755</v>
      </c>
      <c r="I118" s="577">
        <f t="shared" si="16"/>
        <v>597081.66522727755</v>
      </c>
      <c r="J118" s="514">
        <f t="shared" si="9"/>
        <v>0</v>
      </c>
      <c r="K118" s="514"/>
      <c r="L118" s="525"/>
      <c r="M118" s="514">
        <f t="shared" si="17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8"/>
        <v/>
      </c>
      <c r="C119" s="507">
        <f>IF(D93="","-",+C118+1)</f>
        <v>2038</v>
      </c>
      <c r="D119" s="374">
        <f>IF(F118+SUM(E$99:E118)=D$92,F118,D$92-SUM(E$99:E118))</f>
        <v>3930915.6010520523</v>
      </c>
      <c r="E119" s="522">
        <f>IF(+J96&lt;F118,J96,D119)</f>
        <v>167357.3023255814</v>
      </c>
      <c r="F119" s="523">
        <f t="shared" si="13"/>
        <v>3763558.2987264711</v>
      </c>
      <c r="G119" s="523">
        <f t="shared" si="14"/>
        <v>3847236.9498892617</v>
      </c>
      <c r="H119" s="526">
        <f t="shared" si="15"/>
        <v>579167.64811854227</v>
      </c>
      <c r="I119" s="577">
        <f t="shared" si="16"/>
        <v>579167.64811854227</v>
      </c>
      <c r="J119" s="514">
        <f t="shared" si="9"/>
        <v>0</v>
      </c>
      <c r="K119" s="514"/>
      <c r="L119" s="525"/>
      <c r="M119" s="514">
        <f t="shared" si="17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8"/>
        <v/>
      </c>
      <c r="C120" s="507">
        <f>IF(D93="","-",+C119+1)</f>
        <v>2039</v>
      </c>
      <c r="D120" s="374">
        <f>IF(F119+SUM(E$99:E119)=D$92,F119,D$92-SUM(E$99:E119))</f>
        <v>3763558.2987264711</v>
      </c>
      <c r="E120" s="522">
        <f>IF(+J96&lt;F119,J96,D120)</f>
        <v>167357.3023255814</v>
      </c>
      <c r="F120" s="523">
        <f t="shared" si="13"/>
        <v>3596200.9964008899</v>
      </c>
      <c r="G120" s="523">
        <f t="shared" si="14"/>
        <v>3679879.6475636805</v>
      </c>
      <c r="H120" s="526">
        <f t="shared" si="15"/>
        <v>561253.63100980711</v>
      </c>
      <c r="I120" s="577">
        <f t="shared" si="16"/>
        <v>561253.63100980711</v>
      </c>
      <c r="J120" s="514">
        <f t="shared" si="9"/>
        <v>0</v>
      </c>
      <c r="K120" s="514"/>
      <c r="L120" s="525"/>
      <c r="M120" s="514">
        <f t="shared" si="17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8"/>
        <v/>
      </c>
      <c r="C121" s="507">
        <f>IF(D93="","-",+C120+1)</f>
        <v>2040</v>
      </c>
      <c r="D121" s="374">
        <f>IF(F120+SUM(E$99:E120)=D$92,F120,D$92-SUM(E$99:E120))</f>
        <v>3596200.9964008899</v>
      </c>
      <c r="E121" s="522">
        <f>IF(+J96&lt;F120,J96,D121)</f>
        <v>167357.3023255814</v>
      </c>
      <c r="F121" s="523">
        <f t="shared" si="13"/>
        <v>3428843.6940753087</v>
      </c>
      <c r="G121" s="523">
        <f t="shared" si="14"/>
        <v>3512522.3452380993</v>
      </c>
      <c r="H121" s="526">
        <f t="shared" si="15"/>
        <v>543339.61390107183</v>
      </c>
      <c r="I121" s="577">
        <f t="shared" si="16"/>
        <v>543339.61390107183</v>
      </c>
      <c r="J121" s="514">
        <f t="shared" si="9"/>
        <v>0</v>
      </c>
      <c r="K121" s="514"/>
      <c r="L121" s="525"/>
      <c r="M121" s="514">
        <f t="shared" si="17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8"/>
        <v/>
      </c>
      <c r="C122" s="507">
        <f>IF(D93="","-",+C121+1)</f>
        <v>2041</v>
      </c>
      <c r="D122" s="374">
        <f>IF(F121+SUM(E$99:E121)=D$92,F121,D$92-SUM(E$99:E121))</f>
        <v>3428843.6940753087</v>
      </c>
      <c r="E122" s="522">
        <f>IF(+J96&lt;F121,J96,D122)</f>
        <v>167357.3023255814</v>
      </c>
      <c r="F122" s="523">
        <f t="shared" si="13"/>
        <v>3261486.3917497275</v>
      </c>
      <c r="G122" s="523">
        <f t="shared" si="14"/>
        <v>3345165.0429125181</v>
      </c>
      <c r="H122" s="526">
        <f t="shared" si="15"/>
        <v>525425.59679233655</v>
      </c>
      <c r="I122" s="577">
        <f t="shared" si="16"/>
        <v>525425.59679233655</v>
      </c>
      <c r="J122" s="514">
        <f t="shared" si="9"/>
        <v>0</v>
      </c>
      <c r="K122" s="514"/>
      <c r="L122" s="525"/>
      <c r="M122" s="514">
        <f t="shared" si="17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8"/>
        <v/>
      </c>
      <c r="C123" s="507">
        <f>IF(D93="","-",+C122+1)</f>
        <v>2042</v>
      </c>
      <c r="D123" s="374">
        <f>IF(F122+SUM(E$99:E122)=D$92,F122,D$92-SUM(E$99:E122))</f>
        <v>3261486.3917497275</v>
      </c>
      <c r="E123" s="522">
        <f>IF(+J96&lt;F122,J96,D123)</f>
        <v>167357.3023255814</v>
      </c>
      <c r="F123" s="523">
        <f t="shared" si="13"/>
        <v>3094129.0894241463</v>
      </c>
      <c r="G123" s="523">
        <f t="shared" si="14"/>
        <v>3177807.7405869369</v>
      </c>
      <c r="H123" s="526">
        <f t="shared" si="15"/>
        <v>507511.57968360127</v>
      </c>
      <c r="I123" s="577">
        <f t="shared" si="16"/>
        <v>507511.57968360127</v>
      </c>
      <c r="J123" s="514">
        <f t="shared" si="9"/>
        <v>0</v>
      </c>
      <c r="K123" s="514"/>
      <c r="L123" s="525"/>
      <c r="M123" s="514">
        <f t="shared" si="17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8"/>
        <v/>
      </c>
      <c r="C124" s="507">
        <f>IF(D93="","-",+C123+1)</f>
        <v>2043</v>
      </c>
      <c r="D124" s="374">
        <f>IF(F123+SUM(E$99:E123)=D$92,F123,D$92-SUM(E$99:E123))</f>
        <v>3094129.0894241463</v>
      </c>
      <c r="E124" s="522">
        <f>IF(+J96&lt;F123,J96,D124)</f>
        <v>167357.3023255814</v>
      </c>
      <c r="F124" s="523">
        <f t="shared" si="13"/>
        <v>2926771.7870985651</v>
      </c>
      <c r="G124" s="523">
        <f t="shared" si="14"/>
        <v>3010450.4382613557</v>
      </c>
      <c r="H124" s="526">
        <f t="shared" si="15"/>
        <v>489597.56257486599</v>
      </c>
      <c r="I124" s="577">
        <f t="shared" si="16"/>
        <v>489597.56257486599</v>
      </c>
      <c r="J124" s="514">
        <f t="shared" si="9"/>
        <v>0</v>
      </c>
      <c r="K124" s="514"/>
      <c r="L124" s="525"/>
      <c r="M124" s="514">
        <f t="shared" si="17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8"/>
        <v/>
      </c>
      <c r="C125" s="507">
        <f>IF(D93="","-",+C124+1)</f>
        <v>2044</v>
      </c>
      <c r="D125" s="374">
        <f>IF(F124+SUM(E$99:E124)=D$92,F124,D$92-SUM(E$99:E124))</f>
        <v>2926771.7870985651</v>
      </c>
      <c r="E125" s="522">
        <f>IF(+J96&lt;F124,J96,D125)</f>
        <v>167357.3023255814</v>
      </c>
      <c r="F125" s="523">
        <f t="shared" si="13"/>
        <v>2759414.4847729839</v>
      </c>
      <c r="G125" s="523">
        <f t="shared" si="14"/>
        <v>2843093.1359357745</v>
      </c>
      <c r="H125" s="526">
        <f t="shared" si="15"/>
        <v>471683.54546613072</v>
      </c>
      <c r="I125" s="577">
        <f t="shared" si="16"/>
        <v>471683.54546613072</v>
      </c>
      <c r="J125" s="514">
        <f t="shared" si="9"/>
        <v>0</v>
      </c>
      <c r="K125" s="514"/>
      <c r="L125" s="525"/>
      <c r="M125" s="514">
        <f t="shared" si="17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8"/>
        <v/>
      </c>
      <c r="C126" s="507">
        <f>IF(D93="","-",+C125+1)</f>
        <v>2045</v>
      </c>
      <c r="D126" s="374">
        <f>IF(F125+SUM(E$99:E125)=D$92,F125,D$92-SUM(E$99:E125))</f>
        <v>2759414.4847729839</v>
      </c>
      <c r="E126" s="522">
        <f>IF(+J96&lt;F125,J96,D126)</f>
        <v>167357.3023255814</v>
      </c>
      <c r="F126" s="523">
        <f t="shared" si="13"/>
        <v>2592057.1824474027</v>
      </c>
      <c r="G126" s="523">
        <f t="shared" si="14"/>
        <v>2675735.8336101933</v>
      </c>
      <c r="H126" s="526">
        <f t="shared" si="15"/>
        <v>453769.52835739544</v>
      </c>
      <c r="I126" s="577">
        <f t="shared" si="16"/>
        <v>453769.52835739544</v>
      </c>
      <c r="J126" s="514">
        <f t="shared" si="9"/>
        <v>0</v>
      </c>
      <c r="K126" s="514"/>
      <c r="L126" s="525"/>
      <c r="M126" s="514">
        <f t="shared" si="17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8"/>
        <v/>
      </c>
      <c r="C127" s="507">
        <f>IF(D93="","-",+C126+1)</f>
        <v>2046</v>
      </c>
      <c r="D127" s="374">
        <f>IF(F126+SUM(E$99:E126)=D$92,F126,D$92-SUM(E$99:E126))</f>
        <v>2592057.1824474027</v>
      </c>
      <c r="E127" s="522">
        <f>IF(+J96&lt;F126,J96,D127)</f>
        <v>167357.3023255814</v>
      </c>
      <c r="F127" s="523">
        <f t="shared" si="13"/>
        <v>2424699.8801218215</v>
      </c>
      <c r="G127" s="523">
        <f t="shared" si="14"/>
        <v>2508378.5312846121</v>
      </c>
      <c r="H127" s="526">
        <f t="shared" si="15"/>
        <v>435855.51124866027</v>
      </c>
      <c r="I127" s="577">
        <f t="shared" si="16"/>
        <v>435855.51124866027</v>
      </c>
      <c r="J127" s="514">
        <f t="shared" si="9"/>
        <v>0</v>
      </c>
      <c r="K127" s="514"/>
      <c r="L127" s="525"/>
      <c r="M127" s="514">
        <f t="shared" si="17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8"/>
        <v/>
      </c>
      <c r="C128" s="507">
        <f>IF(D93="","-",+C127+1)</f>
        <v>2047</v>
      </c>
      <c r="D128" s="374">
        <f>IF(F127+SUM(E$99:E127)=D$92,F127,D$92-SUM(E$99:E127))</f>
        <v>2424699.8801218215</v>
      </c>
      <c r="E128" s="522">
        <f>IF(+J96&lt;F127,J96,D128)</f>
        <v>167357.3023255814</v>
      </c>
      <c r="F128" s="523">
        <f t="shared" si="13"/>
        <v>2257342.5777962403</v>
      </c>
      <c r="G128" s="523">
        <f t="shared" si="14"/>
        <v>2341021.2289590309</v>
      </c>
      <c r="H128" s="526">
        <f t="shared" si="15"/>
        <v>417941.49413992499</v>
      </c>
      <c r="I128" s="577">
        <f t="shared" si="16"/>
        <v>417941.49413992499</v>
      </c>
      <c r="J128" s="514">
        <f t="shared" si="9"/>
        <v>0</v>
      </c>
      <c r="K128" s="514"/>
      <c r="L128" s="525"/>
      <c r="M128" s="514">
        <f t="shared" si="17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8"/>
        <v/>
      </c>
      <c r="C129" s="507">
        <f>IF(D93="","-",+C128+1)</f>
        <v>2048</v>
      </c>
      <c r="D129" s="374">
        <f>IF(F128+SUM(E$99:E128)=D$92,F128,D$92-SUM(E$99:E128))</f>
        <v>2257342.5777962403</v>
      </c>
      <c r="E129" s="522">
        <f>IF(+J96&lt;F128,J96,D129)</f>
        <v>167357.3023255814</v>
      </c>
      <c r="F129" s="523">
        <f t="shared" si="13"/>
        <v>2089985.2754706589</v>
      </c>
      <c r="G129" s="523">
        <f t="shared" si="14"/>
        <v>2173663.9266334497</v>
      </c>
      <c r="H129" s="526">
        <f t="shared" si="15"/>
        <v>400027.47703118972</v>
      </c>
      <c r="I129" s="577">
        <f t="shared" si="16"/>
        <v>400027.47703118972</v>
      </c>
      <c r="J129" s="514">
        <f t="shared" si="9"/>
        <v>0</v>
      </c>
      <c r="K129" s="514"/>
      <c r="L129" s="525"/>
      <c r="M129" s="514">
        <f t="shared" si="17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8"/>
        <v/>
      </c>
      <c r="C130" s="507">
        <f>IF(D93="","-",+C129+1)</f>
        <v>2049</v>
      </c>
      <c r="D130" s="374">
        <f>IF(F129+SUM(E$99:E129)=D$92,F129,D$92-SUM(E$99:E129))</f>
        <v>2089985.2754706589</v>
      </c>
      <c r="E130" s="522">
        <f>IF(+J96&lt;F129,J96,D130)</f>
        <v>167357.3023255814</v>
      </c>
      <c r="F130" s="523">
        <f t="shared" si="13"/>
        <v>1922627.9731450775</v>
      </c>
      <c r="G130" s="523">
        <f t="shared" si="14"/>
        <v>2006306.6243078681</v>
      </c>
      <c r="H130" s="526">
        <f t="shared" si="15"/>
        <v>382113.45992245444</v>
      </c>
      <c r="I130" s="577">
        <f t="shared" si="16"/>
        <v>382113.45992245444</v>
      </c>
      <c r="J130" s="514">
        <f t="shared" si="9"/>
        <v>0</v>
      </c>
      <c r="K130" s="514"/>
      <c r="L130" s="525"/>
      <c r="M130" s="514">
        <f t="shared" si="17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8"/>
        <v/>
      </c>
      <c r="C131" s="507">
        <f>IF(D93="","-",+C130+1)</f>
        <v>2050</v>
      </c>
      <c r="D131" s="374">
        <f>IF(F130+SUM(E$99:E130)=D$92,F130,D$92-SUM(E$99:E130))</f>
        <v>1922627.9731450775</v>
      </c>
      <c r="E131" s="522">
        <f>IF(+J96&lt;F130,J96,D131)</f>
        <v>167357.3023255814</v>
      </c>
      <c r="F131" s="523">
        <f t="shared" si="13"/>
        <v>1755270.670819496</v>
      </c>
      <c r="G131" s="523">
        <f t="shared" si="14"/>
        <v>1838949.3219822869</v>
      </c>
      <c r="H131" s="526">
        <f t="shared" si="15"/>
        <v>364199.44281371916</v>
      </c>
      <c r="I131" s="577">
        <f t="shared" si="16"/>
        <v>364199.44281371916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8"/>
        <v/>
      </c>
      <c r="C132" s="507">
        <f>IF(D93="","-",+C131+1)</f>
        <v>2051</v>
      </c>
      <c r="D132" s="374">
        <f>IF(F131+SUM(E$99:E131)=D$92,F131,D$92-SUM(E$99:E131))</f>
        <v>1755270.670819496</v>
      </c>
      <c r="E132" s="522">
        <f>IF(+J96&lt;F131,J96,D132)</f>
        <v>167357.3023255814</v>
      </c>
      <c r="F132" s="523">
        <f t="shared" si="13"/>
        <v>1587913.3684939146</v>
      </c>
      <c r="G132" s="523">
        <f t="shared" si="14"/>
        <v>1671592.0196567052</v>
      </c>
      <c r="H132" s="526">
        <f t="shared" si="15"/>
        <v>346285.42570498382</v>
      </c>
      <c r="I132" s="577">
        <f t="shared" si="16"/>
        <v>346285.42570498382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8"/>
        <v/>
      </c>
      <c r="C133" s="507">
        <f>IF(D93="","-",+C132+1)</f>
        <v>2052</v>
      </c>
      <c r="D133" s="374">
        <f>IF(F132+SUM(E$99:E132)=D$92,F132,D$92-SUM(E$99:E132))</f>
        <v>1587913.3684939146</v>
      </c>
      <c r="E133" s="522">
        <f>IF(+J96&lt;F132,J96,D133)</f>
        <v>167357.3023255814</v>
      </c>
      <c r="F133" s="523">
        <f t="shared" si="13"/>
        <v>1420556.0661683332</v>
      </c>
      <c r="G133" s="523">
        <f t="shared" si="14"/>
        <v>1504234.717331124</v>
      </c>
      <c r="H133" s="526">
        <f t="shared" si="15"/>
        <v>328371.4085962486</v>
      </c>
      <c r="I133" s="577">
        <f t="shared" si="16"/>
        <v>328371.4085962486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8"/>
        <v/>
      </c>
      <c r="C134" s="507">
        <f>IF(D93="","-",+C133+1)</f>
        <v>2053</v>
      </c>
      <c r="D134" s="374">
        <f>IF(F133+SUM(E$99:E133)=D$92,F133,D$92-SUM(E$99:E133))</f>
        <v>1420556.0661683332</v>
      </c>
      <c r="E134" s="522">
        <f>IF(+J96&lt;F133,J96,D134)</f>
        <v>167357.3023255814</v>
      </c>
      <c r="F134" s="523">
        <f t="shared" si="13"/>
        <v>1253198.7638427517</v>
      </c>
      <c r="G134" s="523">
        <f t="shared" si="14"/>
        <v>1336877.4150055423</v>
      </c>
      <c r="H134" s="526">
        <f t="shared" si="15"/>
        <v>310457.39148751326</v>
      </c>
      <c r="I134" s="577">
        <f t="shared" si="16"/>
        <v>310457.39148751326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8"/>
        <v/>
      </c>
      <c r="C135" s="507">
        <f>IF(D93="","-",+C134+1)</f>
        <v>2054</v>
      </c>
      <c r="D135" s="374">
        <f>IF(F134+SUM(E$99:E134)=D$92,F134,D$92-SUM(E$99:E134))</f>
        <v>1253198.7638427517</v>
      </c>
      <c r="E135" s="522">
        <f>IF(+J96&lt;F134,J96,D135)</f>
        <v>167357.3023255814</v>
      </c>
      <c r="F135" s="523">
        <f t="shared" si="13"/>
        <v>1085841.4615171703</v>
      </c>
      <c r="G135" s="523">
        <f t="shared" si="14"/>
        <v>1169520.1126799611</v>
      </c>
      <c r="H135" s="526">
        <f t="shared" si="15"/>
        <v>292543.37437877798</v>
      </c>
      <c r="I135" s="577">
        <f t="shared" si="16"/>
        <v>292543.37437877798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8"/>
        <v/>
      </c>
      <c r="C136" s="507">
        <f>IF(D93="","-",+C135+1)</f>
        <v>2055</v>
      </c>
      <c r="D136" s="374">
        <f>IF(F135+SUM(E$99:E135)=D$92,F135,D$92-SUM(E$99:E135))</f>
        <v>1085841.4615171703</v>
      </c>
      <c r="E136" s="522">
        <f>IF(+J96&lt;F135,J96,D136)</f>
        <v>167357.3023255814</v>
      </c>
      <c r="F136" s="523">
        <f t="shared" si="13"/>
        <v>918484.15919158887</v>
      </c>
      <c r="G136" s="523">
        <f t="shared" si="14"/>
        <v>1002162.8103543796</v>
      </c>
      <c r="H136" s="526">
        <f t="shared" si="15"/>
        <v>274629.3572700427</v>
      </c>
      <c r="I136" s="577">
        <f t="shared" si="16"/>
        <v>274629.3572700427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8"/>
        <v/>
      </c>
      <c r="C137" s="507">
        <f>IF(D93="","-",+C136+1)</f>
        <v>2056</v>
      </c>
      <c r="D137" s="374">
        <f>IF(F136+SUM(E$99:E136)=D$92,F136,D$92-SUM(E$99:E136))</f>
        <v>918484.15919158887</v>
      </c>
      <c r="E137" s="522">
        <f>IF(+J96&lt;F136,J96,D137)</f>
        <v>167357.3023255814</v>
      </c>
      <c r="F137" s="523">
        <f t="shared" si="13"/>
        <v>751126.85686600744</v>
      </c>
      <c r="G137" s="523">
        <f t="shared" si="14"/>
        <v>834805.50802879815</v>
      </c>
      <c r="H137" s="526">
        <f t="shared" si="15"/>
        <v>256715.34016130742</v>
      </c>
      <c r="I137" s="577">
        <f t="shared" si="16"/>
        <v>256715.34016130742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8"/>
        <v/>
      </c>
      <c r="C138" s="507">
        <f>IF(D93="","-",+C137+1)</f>
        <v>2057</v>
      </c>
      <c r="D138" s="374">
        <f>IF(F137+SUM(E$99:E137)=D$92,F137,D$92-SUM(E$99:E137))</f>
        <v>751126.85686600744</v>
      </c>
      <c r="E138" s="522">
        <f>IF(+J96&lt;F137,J96,D138)</f>
        <v>167357.3023255814</v>
      </c>
      <c r="F138" s="523">
        <f t="shared" si="13"/>
        <v>583769.554540426</v>
      </c>
      <c r="G138" s="523">
        <f t="shared" si="14"/>
        <v>667448.20570321672</v>
      </c>
      <c r="H138" s="526">
        <f t="shared" si="15"/>
        <v>238801.32305257214</v>
      </c>
      <c r="I138" s="577">
        <f t="shared" si="16"/>
        <v>238801.32305257214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8"/>
        <v/>
      </c>
      <c r="C139" s="507">
        <f>IF(D93="","-",+C138+1)</f>
        <v>2058</v>
      </c>
      <c r="D139" s="374">
        <f>IF(F138+SUM(E$99:E138)=D$92,F138,D$92-SUM(E$99:E138))</f>
        <v>583769.554540426</v>
      </c>
      <c r="E139" s="522">
        <f>IF(+J96&lt;F138,J96,D139)</f>
        <v>167357.3023255814</v>
      </c>
      <c r="F139" s="523">
        <f t="shared" si="13"/>
        <v>416412.25221484457</v>
      </c>
      <c r="G139" s="523">
        <f t="shared" si="14"/>
        <v>500090.90337763529</v>
      </c>
      <c r="H139" s="526">
        <f t="shared" si="15"/>
        <v>220887.30594383684</v>
      </c>
      <c r="I139" s="577">
        <f t="shared" si="16"/>
        <v>220887.30594383684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8"/>
        <v/>
      </c>
      <c r="C140" s="507">
        <f>IF(D93="","-",+C139+1)</f>
        <v>2059</v>
      </c>
      <c r="D140" s="374">
        <f>IF(F139+SUM(E$99:E139)=D$92,F139,D$92-SUM(E$99:E139))</f>
        <v>416412.25221484457</v>
      </c>
      <c r="E140" s="522">
        <f>IF(+J96&lt;F139,J96,D140)</f>
        <v>167357.3023255814</v>
      </c>
      <c r="F140" s="523">
        <f t="shared" si="13"/>
        <v>249054.94988926317</v>
      </c>
      <c r="G140" s="523">
        <f t="shared" si="14"/>
        <v>332733.60105205385</v>
      </c>
      <c r="H140" s="526">
        <f t="shared" si="15"/>
        <v>202973.28883510156</v>
      </c>
      <c r="I140" s="577">
        <f t="shared" si="16"/>
        <v>202973.28883510156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8"/>
        <v/>
      </c>
      <c r="C141" s="507">
        <f>IF(D93="","-",+C140+1)</f>
        <v>2060</v>
      </c>
      <c r="D141" s="374">
        <f>IF(F140+SUM(E$99:E140)=D$92,F140,D$92-SUM(E$99:E140))</f>
        <v>249054.94988926317</v>
      </c>
      <c r="E141" s="522">
        <f>IF(+J96&lt;F140,J96,D141)</f>
        <v>167357.3023255814</v>
      </c>
      <c r="F141" s="523">
        <f t="shared" si="13"/>
        <v>81697.647563681763</v>
      </c>
      <c r="G141" s="523">
        <f t="shared" si="14"/>
        <v>165376.29872647248</v>
      </c>
      <c r="H141" s="526">
        <f t="shared" si="15"/>
        <v>185059.27172636628</v>
      </c>
      <c r="I141" s="577">
        <f t="shared" si="16"/>
        <v>185059.27172636628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8"/>
        <v/>
      </c>
      <c r="C142" s="507">
        <f>IF(D93="","-",+C141+1)</f>
        <v>2061</v>
      </c>
      <c r="D142" s="374">
        <f>IF(F141+SUM(E$99:E141)=D$92,F141,D$92-SUM(E$99:E141))</f>
        <v>81697.647563681763</v>
      </c>
      <c r="E142" s="522">
        <f>IF(+J96&lt;F141,J96,D142)</f>
        <v>81697.647563681763</v>
      </c>
      <c r="F142" s="523">
        <f t="shared" si="13"/>
        <v>0</v>
      </c>
      <c r="G142" s="523">
        <f t="shared" si="14"/>
        <v>40848.823781840882</v>
      </c>
      <c r="H142" s="526">
        <f t="shared" si="15"/>
        <v>86070.12798689038</v>
      </c>
      <c r="I142" s="577">
        <f t="shared" si="16"/>
        <v>86070.12798689038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8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3"/>
        <v>0</v>
      </c>
      <c r="G143" s="523">
        <f t="shared" si="14"/>
        <v>0</v>
      </c>
      <c r="H143" s="526">
        <f t="shared" si="15"/>
        <v>0</v>
      </c>
      <c r="I143" s="577">
        <f t="shared" si="16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8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14"/>
        <v>0</v>
      </c>
      <c r="H144" s="526">
        <f t="shared" si="15"/>
        <v>0</v>
      </c>
      <c r="I144" s="577">
        <f t="shared" si="16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8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14"/>
        <v>0</v>
      </c>
      <c r="H145" s="526">
        <f t="shared" si="15"/>
        <v>0</v>
      </c>
      <c r="I145" s="577">
        <f t="shared" si="16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8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14"/>
        <v>0</v>
      </c>
      <c r="H146" s="526">
        <f t="shared" si="15"/>
        <v>0</v>
      </c>
      <c r="I146" s="577">
        <f t="shared" si="16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8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14"/>
        <v>0</v>
      </c>
      <c r="H147" s="526">
        <f t="shared" si="15"/>
        <v>0</v>
      </c>
      <c r="I147" s="577">
        <f t="shared" si="16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8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14"/>
        <v>0</v>
      </c>
      <c r="H148" s="526">
        <f t="shared" si="15"/>
        <v>0</v>
      </c>
      <c r="I148" s="577">
        <f t="shared" si="16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8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14"/>
        <v>0</v>
      </c>
      <c r="H149" s="526">
        <f t="shared" si="15"/>
        <v>0</v>
      </c>
      <c r="I149" s="577">
        <f t="shared" si="16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8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14"/>
        <v>0</v>
      </c>
      <c r="H150" s="526">
        <f t="shared" si="15"/>
        <v>0</v>
      </c>
      <c r="I150" s="577">
        <f t="shared" si="16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8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14"/>
        <v>0</v>
      </c>
      <c r="H151" s="526">
        <f t="shared" si="15"/>
        <v>0</v>
      </c>
      <c r="I151" s="577">
        <f t="shared" si="16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8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14"/>
        <v>0</v>
      </c>
      <c r="H152" s="526">
        <f t="shared" si="15"/>
        <v>0</v>
      </c>
      <c r="I152" s="577">
        <f t="shared" si="16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8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14"/>
        <v>0</v>
      </c>
      <c r="H153" s="526">
        <f t="shared" si="15"/>
        <v>0</v>
      </c>
      <c r="I153" s="577">
        <f t="shared" si="16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8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14"/>
        <v>0</v>
      </c>
      <c r="H154" s="530">
        <f t="shared" si="15"/>
        <v>0</v>
      </c>
      <c r="I154" s="579">
        <f t="shared" si="16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23743599.098925028</v>
      </c>
      <c r="I155" s="375">
        <f>SUM(I99:I154)</f>
        <v>23743599.098925028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B10" sqref="B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215521.79480403315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215521.79480403315</v>
      </c>
      <c r="O6" s="269"/>
      <c r="P6" s="269"/>
    </row>
    <row r="7" spans="1:16" ht="13.5" thickBot="1">
      <c r="C7" s="467" t="s">
        <v>48</v>
      </c>
      <c r="D7" s="624" t="s">
        <v>433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426</v>
      </c>
      <c r="E9" s="637" t="s">
        <v>427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1742924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41498.190476190473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70151.399694256179</v>
      </c>
      <c r="H17" s="639">
        <v>70151.399694256179</v>
      </c>
      <c r="I17" s="511">
        <f t="shared" ref="I17:I72" si="0">H17-G17</f>
        <v>0</v>
      </c>
      <c r="J17" s="511"/>
      <c r="K17" s="512">
        <f>+G17</f>
        <v>70151.399694256179</v>
      </c>
      <c r="L17" s="513">
        <f t="shared" ref="L17:L72" si="1">IF(K17&lt;&gt;0,+G17-K17,0)</f>
        <v>0</v>
      </c>
      <c r="M17" s="512">
        <f>+H17</f>
        <v>70151.399694256179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2019</v>
      </c>
      <c r="D18" s="631">
        <v>1690000</v>
      </c>
      <c r="E18" s="630">
        <v>39302.325581395351</v>
      </c>
      <c r="F18" s="631">
        <v>1650697.6744186047</v>
      </c>
      <c r="G18" s="630">
        <v>205595.02731099608</v>
      </c>
      <c r="H18" s="639">
        <v>205595.02731099608</v>
      </c>
      <c r="I18" s="511">
        <f t="shared" si="0"/>
        <v>0</v>
      </c>
      <c r="J18" s="511"/>
      <c r="K18" s="518">
        <f>+G18</f>
        <v>205595.02731099608</v>
      </c>
      <c r="L18" s="519">
        <f t="shared" si="1"/>
        <v>0</v>
      </c>
      <c r="M18" s="518">
        <f>+H18</f>
        <v>205595.02731099608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249448.71477271547</v>
      </c>
      <c r="H19" s="639">
        <v>249448.71477271547</v>
      </c>
      <c r="I19" s="511">
        <f t="shared" si="0"/>
        <v>0</v>
      </c>
      <c r="J19" s="511"/>
      <c r="K19" s="518">
        <f>+G19</f>
        <v>249448.71477271547</v>
      </c>
      <c r="L19" s="519">
        <f t="shared" ref="L19" si="4">IF(K19&lt;&gt;0,+G19-K19,0)</f>
        <v>0</v>
      </c>
      <c r="M19" s="518">
        <f>+H19</f>
        <v>249448.71477271547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523">
        <f>IF(F19+SUM(E$17:E19)=D$10,F19,D$10-SUM(E$17:E19))</f>
        <v>1662410.820760068</v>
      </c>
      <c r="E20" s="522">
        <f>IF(+I14&lt;F19,I14,D20)</f>
        <v>41498.190476190473</v>
      </c>
      <c r="F20" s="523">
        <f t="shared" ref="F20:F72" si="6">+D20-E20</f>
        <v>1620912.6302838775</v>
      </c>
      <c r="G20" s="524">
        <f t="shared" ref="G20:G72" si="7">+I$12*((D20+F20)/2)+E20</f>
        <v>215521.79480403315</v>
      </c>
      <c r="H20" s="491">
        <f t="shared" ref="H20:H72" si="8">+I$13*((D20+F20)/2)+E20</f>
        <v>215521.79480403315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1620912.6302838775</v>
      </c>
      <c r="E21" s="522">
        <f>IF(+I14&lt;F20,I14,D21)</f>
        <v>41498.190476190473</v>
      </c>
      <c r="F21" s="523">
        <f t="shared" si="6"/>
        <v>1579414.439807687</v>
      </c>
      <c r="G21" s="524">
        <f t="shared" si="7"/>
        <v>211122.79800251249</v>
      </c>
      <c r="H21" s="491">
        <f t="shared" si="8"/>
        <v>211122.79800251249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1579414.439807687</v>
      </c>
      <c r="E22" s="522">
        <f>IF(+I14&lt;F21,I14,D22)</f>
        <v>41498.190476190473</v>
      </c>
      <c r="F22" s="523">
        <f t="shared" si="6"/>
        <v>1537916.2493314964</v>
      </c>
      <c r="G22" s="524">
        <f t="shared" si="7"/>
        <v>206723.80120099185</v>
      </c>
      <c r="H22" s="491">
        <f t="shared" si="8"/>
        <v>206723.80120099185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1537916.2493314964</v>
      </c>
      <c r="E23" s="522">
        <f>IF(+I14&lt;F22,I14,D23)</f>
        <v>41498.190476190473</v>
      </c>
      <c r="F23" s="523">
        <f t="shared" si="6"/>
        <v>1496418.0588553059</v>
      </c>
      <c r="G23" s="524">
        <f t="shared" si="7"/>
        <v>202324.80439947118</v>
      </c>
      <c r="H23" s="491">
        <f t="shared" si="8"/>
        <v>202324.80439947118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1496418.0588553059</v>
      </c>
      <c r="E24" s="522">
        <f>IF(+I14&lt;F23,I14,D24)</f>
        <v>41498.190476190473</v>
      </c>
      <c r="F24" s="523">
        <f t="shared" si="6"/>
        <v>1454919.8683791154</v>
      </c>
      <c r="G24" s="524">
        <f t="shared" si="7"/>
        <v>197925.80759795054</v>
      </c>
      <c r="H24" s="491">
        <f t="shared" si="8"/>
        <v>197925.80759795054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1454919.8683791154</v>
      </c>
      <c r="E25" s="522">
        <f>IF(+I14&lt;F24,I14,D25)</f>
        <v>41498.190476190473</v>
      </c>
      <c r="F25" s="523">
        <f t="shared" si="6"/>
        <v>1413421.6779029248</v>
      </c>
      <c r="G25" s="524">
        <f t="shared" si="7"/>
        <v>193526.81079642987</v>
      </c>
      <c r="H25" s="491">
        <f t="shared" si="8"/>
        <v>193526.81079642987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1413421.6779029248</v>
      </c>
      <c r="E26" s="522">
        <f>IF(+I14&lt;F25,I14,D26)</f>
        <v>41498.190476190473</v>
      </c>
      <c r="F26" s="523">
        <f t="shared" si="6"/>
        <v>1371923.4874267343</v>
      </c>
      <c r="G26" s="524">
        <f t="shared" si="7"/>
        <v>189127.81399490926</v>
      </c>
      <c r="H26" s="491">
        <f t="shared" si="8"/>
        <v>189127.81399490926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1371923.4874267343</v>
      </c>
      <c r="E27" s="522">
        <f>IF(+I14&lt;F26,I14,D27)</f>
        <v>41498.190476190473</v>
      </c>
      <c r="F27" s="523">
        <f t="shared" si="6"/>
        <v>1330425.2969505438</v>
      </c>
      <c r="G27" s="524">
        <f t="shared" si="7"/>
        <v>184728.81719338856</v>
      </c>
      <c r="H27" s="491">
        <f t="shared" si="8"/>
        <v>184728.81719338856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1330425.2969505438</v>
      </c>
      <c r="E28" s="522">
        <f>IF(+I14&lt;F27,I14,D28)</f>
        <v>41498.190476190473</v>
      </c>
      <c r="F28" s="523">
        <f t="shared" si="6"/>
        <v>1288927.1064743532</v>
      </c>
      <c r="G28" s="524">
        <f t="shared" si="7"/>
        <v>180329.82039186795</v>
      </c>
      <c r="H28" s="491">
        <f t="shared" si="8"/>
        <v>180329.82039186795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1288927.1064743532</v>
      </c>
      <c r="E29" s="522">
        <f>IF(+I14&lt;F28,I14,D29)</f>
        <v>41498.190476190473</v>
      </c>
      <c r="F29" s="523">
        <f t="shared" si="6"/>
        <v>1247428.9159981627</v>
      </c>
      <c r="G29" s="524">
        <f t="shared" si="7"/>
        <v>175930.82359034728</v>
      </c>
      <c r="H29" s="491">
        <f t="shared" si="8"/>
        <v>175930.82359034728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1247428.9159981627</v>
      </c>
      <c r="E30" s="522">
        <f>IF(+I14&lt;F29,I14,D30)</f>
        <v>41498.190476190473</v>
      </c>
      <c r="F30" s="523">
        <f t="shared" si="6"/>
        <v>1205930.7255219722</v>
      </c>
      <c r="G30" s="524">
        <f t="shared" si="7"/>
        <v>171531.82678882664</v>
      </c>
      <c r="H30" s="491">
        <f t="shared" si="8"/>
        <v>171531.82678882664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1205930.7255219722</v>
      </c>
      <c r="E31" s="522">
        <f>IF(+I14&lt;F30,I14,D31)</f>
        <v>41498.190476190473</v>
      </c>
      <c r="F31" s="523">
        <f t="shared" si="6"/>
        <v>1164432.5350457816</v>
      </c>
      <c r="G31" s="524">
        <f t="shared" si="7"/>
        <v>167132.82998730597</v>
      </c>
      <c r="H31" s="491">
        <f t="shared" si="8"/>
        <v>167132.82998730597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1164432.5350457816</v>
      </c>
      <c r="E32" s="522">
        <f>IF(+I14&lt;F31,I14,D32)</f>
        <v>41498.190476190473</v>
      </c>
      <c r="F32" s="523">
        <f t="shared" si="6"/>
        <v>1122934.3445695911</v>
      </c>
      <c r="G32" s="524">
        <f t="shared" si="7"/>
        <v>162733.83318578533</v>
      </c>
      <c r="H32" s="491">
        <f t="shared" si="8"/>
        <v>162733.83318578533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1122934.3445695911</v>
      </c>
      <c r="E33" s="522">
        <f>IF(+I14&lt;F32,I14,D33)</f>
        <v>41498.190476190473</v>
      </c>
      <c r="F33" s="523">
        <f t="shared" si="6"/>
        <v>1081436.1540934006</v>
      </c>
      <c r="G33" s="524">
        <f t="shared" si="7"/>
        <v>158334.83638426469</v>
      </c>
      <c r="H33" s="491">
        <f t="shared" si="8"/>
        <v>158334.83638426469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1081436.1540934006</v>
      </c>
      <c r="E34" s="522">
        <f>IF(+I14&lt;F33,I14,D34)</f>
        <v>41498.190476190473</v>
      </c>
      <c r="F34" s="523">
        <f t="shared" si="6"/>
        <v>1039937.96361721</v>
      </c>
      <c r="G34" s="524">
        <f t="shared" si="7"/>
        <v>153935.83958274405</v>
      </c>
      <c r="H34" s="491">
        <f t="shared" si="8"/>
        <v>153935.83958274405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1039937.96361721</v>
      </c>
      <c r="E35" s="522">
        <f>IF(+I14&lt;F34,I14,D35)</f>
        <v>41498.190476190473</v>
      </c>
      <c r="F35" s="523">
        <f t="shared" si="6"/>
        <v>998439.77314101951</v>
      </c>
      <c r="G35" s="524">
        <f t="shared" si="7"/>
        <v>149536.84278122339</v>
      </c>
      <c r="H35" s="491">
        <f t="shared" si="8"/>
        <v>149536.84278122339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998439.77314101951</v>
      </c>
      <c r="E36" s="522">
        <f>IF(+I14&lt;F35,I14,D36)</f>
        <v>41498.190476190473</v>
      </c>
      <c r="F36" s="523">
        <f t="shared" si="6"/>
        <v>956941.58266482898</v>
      </c>
      <c r="G36" s="524">
        <f t="shared" si="7"/>
        <v>145137.84597970272</v>
      </c>
      <c r="H36" s="491">
        <f t="shared" si="8"/>
        <v>145137.84597970272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956941.58266482898</v>
      </c>
      <c r="E37" s="522">
        <f>IF(+I14&lt;F36,I14,D37)</f>
        <v>41498.190476190473</v>
      </c>
      <c r="F37" s="523">
        <f t="shared" si="6"/>
        <v>915443.39218863845</v>
      </c>
      <c r="G37" s="524">
        <f t="shared" si="7"/>
        <v>140738.84917818208</v>
      </c>
      <c r="H37" s="491">
        <f t="shared" si="8"/>
        <v>140738.84917818208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915443.39218863845</v>
      </c>
      <c r="E38" s="522">
        <f>IF(+I14&lt;F37,I14,D38)</f>
        <v>41498.190476190473</v>
      </c>
      <c r="F38" s="523">
        <f t="shared" si="6"/>
        <v>873945.20171244792</v>
      </c>
      <c r="G38" s="524">
        <f t="shared" si="7"/>
        <v>136339.85237666144</v>
      </c>
      <c r="H38" s="491">
        <f t="shared" si="8"/>
        <v>136339.85237666144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873945.20171244792</v>
      </c>
      <c r="E39" s="522">
        <f>IF(+I14&lt;F38,I14,D39)</f>
        <v>41498.190476190473</v>
      </c>
      <c r="F39" s="523">
        <f t="shared" si="6"/>
        <v>832447.01123625739</v>
      </c>
      <c r="G39" s="524">
        <f t="shared" si="7"/>
        <v>131940.8555751408</v>
      </c>
      <c r="H39" s="491">
        <f t="shared" si="8"/>
        <v>131940.8555751408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832447.01123625739</v>
      </c>
      <c r="E40" s="522">
        <f>IF(+I14&lt;F39,I14,D40)</f>
        <v>41498.190476190473</v>
      </c>
      <c r="F40" s="523">
        <f t="shared" si="6"/>
        <v>790948.82076006685</v>
      </c>
      <c r="G40" s="524">
        <f t="shared" si="7"/>
        <v>127541.85877362013</v>
      </c>
      <c r="H40" s="491">
        <f t="shared" si="8"/>
        <v>127541.85877362013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790948.82076006685</v>
      </c>
      <c r="E41" s="522">
        <f>IF(+I14&lt;F40,I14,D41)</f>
        <v>41498.190476190473</v>
      </c>
      <c r="F41" s="523">
        <f t="shared" si="6"/>
        <v>749450.63028387632</v>
      </c>
      <c r="G41" s="524">
        <f t="shared" si="7"/>
        <v>123142.86197209948</v>
      </c>
      <c r="H41" s="491">
        <f t="shared" si="8"/>
        <v>123142.86197209948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749450.63028387632</v>
      </c>
      <c r="E42" s="522">
        <f>IF(+I14&lt;F41,I14,D42)</f>
        <v>41498.190476190473</v>
      </c>
      <c r="F42" s="523">
        <f t="shared" si="6"/>
        <v>707952.43980768579</v>
      </c>
      <c r="G42" s="524">
        <f t="shared" si="7"/>
        <v>118743.86517057884</v>
      </c>
      <c r="H42" s="491">
        <f t="shared" si="8"/>
        <v>118743.86517057884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707952.43980768579</v>
      </c>
      <c r="E43" s="522">
        <f>IF(+I14&lt;F42,I14,D43)</f>
        <v>41498.190476190473</v>
      </c>
      <c r="F43" s="523">
        <f t="shared" si="6"/>
        <v>666454.24933149526</v>
      </c>
      <c r="G43" s="524">
        <f t="shared" si="7"/>
        <v>114344.86836905818</v>
      </c>
      <c r="H43" s="491">
        <f t="shared" si="8"/>
        <v>114344.86836905818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666454.24933149526</v>
      </c>
      <c r="E44" s="522">
        <f>IF(+I14&lt;F43,I14,D44)</f>
        <v>41498.190476190473</v>
      </c>
      <c r="F44" s="523">
        <f t="shared" si="6"/>
        <v>624956.05885530473</v>
      </c>
      <c r="G44" s="524">
        <f t="shared" si="7"/>
        <v>109945.87156753753</v>
      </c>
      <c r="H44" s="491">
        <f t="shared" si="8"/>
        <v>109945.87156753753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624956.05885530473</v>
      </c>
      <c r="E45" s="522">
        <f>IF(+I14&lt;F44,I14,D45)</f>
        <v>41498.190476190473</v>
      </c>
      <c r="F45" s="523">
        <f t="shared" si="6"/>
        <v>583457.8683791142</v>
      </c>
      <c r="G45" s="524">
        <f t="shared" si="7"/>
        <v>105546.87476601687</v>
      </c>
      <c r="H45" s="491">
        <f t="shared" si="8"/>
        <v>105546.87476601687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583457.8683791142</v>
      </c>
      <c r="E46" s="522">
        <f>IF(+I14&lt;F45,I14,D46)</f>
        <v>41498.190476190473</v>
      </c>
      <c r="F46" s="523">
        <f t="shared" si="6"/>
        <v>541959.67790292366</v>
      </c>
      <c r="G46" s="524">
        <f t="shared" si="7"/>
        <v>101147.87796449623</v>
      </c>
      <c r="H46" s="491">
        <f t="shared" si="8"/>
        <v>101147.87796449623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541959.67790292366</v>
      </c>
      <c r="E47" s="522">
        <f>IF(+I14&lt;F46,I14,D47)</f>
        <v>41498.190476190473</v>
      </c>
      <c r="F47" s="523">
        <f t="shared" si="6"/>
        <v>500461.48742673319</v>
      </c>
      <c r="G47" s="524">
        <f t="shared" si="7"/>
        <v>96748.88116297558</v>
      </c>
      <c r="H47" s="491">
        <f t="shared" si="8"/>
        <v>96748.88116297558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500461.48742673319</v>
      </c>
      <c r="E48" s="522">
        <f>IF(+I14&lt;F47,I14,D48)</f>
        <v>41498.190476190473</v>
      </c>
      <c r="F48" s="523">
        <f t="shared" si="6"/>
        <v>458963.29695054272</v>
      </c>
      <c r="G48" s="524">
        <f t="shared" si="7"/>
        <v>92349.884361454941</v>
      </c>
      <c r="H48" s="491">
        <f t="shared" si="8"/>
        <v>92349.884361454941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458963.29695054272</v>
      </c>
      <c r="E49" s="522">
        <f>IF(+I14&lt;F48,I14,D49)</f>
        <v>41498.190476190473</v>
      </c>
      <c r="F49" s="523">
        <f t="shared" si="6"/>
        <v>417465.10647435224</v>
      </c>
      <c r="G49" s="524">
        <f t="shared" si="7"/>
        <v>87950.887559934286</v>
      </c>
      <c r="H49" s="491">
        <f t="shared" si="8"/>
        <v>87950.887559934286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417465.10647435224</v>
      </c>
      <c r="E50" s="522">
        <f>IF(+I14&lt;F49,I14,D50)</f>
        <v>41498.190476190473</v>
      </c>
      <c r="F50" s="523">
        <f t="shared" si="6"/>
        <v>375966.91599816177</v>
      </c>
      <c r="G50" s="524">
        <f t="shared" si="7"/>
        <v>83551.890758413647</v>
      </c>
      <c r="H50" s="491">
        <f t="shared" si="8"/>
        <v>83551.890758413647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375966.91599816177</v>
      </c>
      <c r="E51" s="522">
        <f>IF(+I14&lt;F50,I14,D51)</f>
        <v>41498.190476190473</v>
      </c>
      <c r="F51" s="523">
        <f t="shared" si="6"/>
        <v>334468.7255219713</v>
      </c>
      <c r="G51" s="524">
        <f t="shared" si="7"/>
        <v>79152.893956893007</v>
      </c>
      <c r="H51" s="491">
        <f t="shared" si="8"/>
        <v>79152.893956893007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334468.7255219713</v>
      </c>
      <c r="E52" s="522">
        <f>IF(+I14&lt;F51,I14,D52)</f>
        <v>41498.190476190473</v>
      </c>
      <c r="F52" s="523">
        <f t="shared" si="6"/>
        <v>292970.53504578082</v>
      </c>
      <c r="G52" s="524">
        <f t="shared" si="7"/>
        <v>74753.897155372368</v>
      </c>
      <c r="H52" s="491">
        <f t="shared" si="8"/>
        <v>74753.897155372368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292970.53504578082</v>
      </c>
      <c r="E53" s="522">
        <f>IF(+I14&lt;F52,I14,D53)</f>
        <v>41498.190476190473</v>
      </c>
      <c r="F53" s="523">
        <f t="shared" si="6"/>
        <v>251472.34456959035</v>
      </c>
      <c r="G53" s="524">
        <f t="shared" si="7"/>
        <v>70354.900353851714</v>
      </c>
      <c r="H53" s="491">
        <f t="shared" si="8"/>
        <v>70354.900353851714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251472.34456959035</v>
      </c>
      <c r="E54" s="522">
        <f>IF(+I14&lt;F53,I14,D54)</f>
        <v>41498.190476190473</v>
      </c>
      <c r="F54" s="523">
        <f t="shared" si="6"/>
        <v>209974.15409339988</v>
      </c>
      <c r="G54" s="524">
        <f t="shared" si="7"/>
        <v>65955.903552331074</v>
      </c>
      <c r="H54" s="491">
        <f t="shared" si="8"/>
        <v>65955.903552331074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209974.15409339988</v>
      </c>
      <c r="E55" s="522">
        <f>IF(+I14&lt;F54,I14,D55)</f>
        <v>41498.190476190473</v>
      </c>
      <c r="F55" s="523">
        <f t="shared" si="6"/>
        <v>168475.9636172094</v>
      </c>
      <c r="G55" s="524">
        <f t="shared" si="7"/>
        <v>61556.906750810434</v>
      </c>
      <c r="H55" s="491">
        <f t="shared" si="8"/>
        <v>61556.906750810434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168475.9636172094</v>
      </c>
      <c r="E56" s="522">
        <f>IF(+I14&lt;F55,I14,D56)</f>
        <v>41498.190476190473</v>
      </c>
      <c r="F56" s="523">
        <f t="shared" si="6"/>
        <v>126977.77314101893</v>
      </c>
      <c r="G56" s="524">
        <f t="shared" si="7"/>
        <v>57157.909949289788</v>
      </c>
      <c r="H56" s="491">
        <f t="shared" si="8"/>
        <v>57157.909949289788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126977.77314101893</v>
      </c>
      <c r="E57" s="522">
        <f>IF(+I14&lt;F56,I14,D57)</f>
        <v>41498.190476190473</v>
      </c>
      <c r="F57" s="523">
        <f t="shared" si="6"/>
        <v>85479.582664828456</v>
      </c>
      <c r="G57" s="524">
        <f t="shared" si="7"/>
        <v>52758.913147769141</v>
      </c>
      <c r="H57" s="491">
        <f t="shared" si="8"/>
        <v>52758.913147769141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85479.582664828456</v>
      </c>
      <c r="E58" s="522">
        <f>IF(+I14&lt;F57,I14,D58)</f>
        <v>41498.190476190473</v>
      </c>
      <c r="F58" s="523">
        <f t="shared" si="6"/>
        <v>43981.392188637983</v>
      </c>
      <c r="G58" s="524">
        <f t="shared" si="7"/>
        <v>48359.916346248501</v>
      </c>
      <c r="H58" s="491">
        <f t="shared" si="8"/>
        <v>48359.916346248501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43981.392188637983</v>
      </c>
      <c r="E59" s="522">
        <f>IF(+I14&lt;F58,I14,D59)</f>
        <v>41498.190476190473</v>
      </c>
      <c r="F59" s="523">
        <f t="shared" si="6"/>
        <v>2483.2017124475096</v>
      </c>
      <c r="G59" s="524">
        <f t="shared" si="7"/>
        <v>43960.919544727854</v>
      </c>
      <c r="H59" s="491">
        <f t="shared" si="8"/>
        <v>43960.919544727854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2483.2017124475096</v>
      </c>
      <c r="E60" s="522">
        <f>IF(+I14&lt;F59,I14,D60)</f>
        <v>2483.2017124475096</v>
      </c>
      <c r="F60" s="523">
        <f t="shared" si="6"/>
        <v>0</v>
      </c>
      <c r="G60" s="524">
        <f t="shared" si="7"/>
        <v>2614.8170463360389</v>
      </c>
      <c r="H60" s="491">
        <f t="shared" si="8"/>
        <v>2614.8170463360389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1742924</v>
      </c>
      <c r="F73" s="375"/>
      <c r="G73" s="375">
        <f>SUM(G17:G72)</f>
        <v>5717464.2457995219</v>
      </c>
      <c r="H73" s="375">
        <f>SUM(H17:H72)</f>
        <v>5717464.2457995219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205595.02731099608</v>
      </c>
      <c r="N87" s="546">
        <f>IF(J92&lt;D11,0,VLOOKUP(J92,C17:O72,11))</f>
        <v>205595.02731099608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224927.31036056377</v>
      </c>
      <c r="N88" s="550">
        <f>IF(J92&lt;D11,0,VLOOKUP(J92,C99:P154,7))</f>
        <v>224927.31036056377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19332.28304956769</v>
      </c>
      <c r="N89" s="555">
        <f>+N88-N87</f>
        <v>19332.28304956769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40533.116279069771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374">
        <v>0</v>
      </c>
      <c r="E99" s="524">
        <v>0</v>
      </c>
      <c r="F99" s="523">
        <v>1689645</v>
      </c>
      <c r="G99" s="603">
        <v>844822.5</v>
      </c>
      <c r="H99" s="604">
        <v>89217.130203738969</v>
      </c>
      <c r="I99" s="605">
        <v>89217.130203738969</v>
      </c>
      <c r="J99" s="514">
        <f t="shared" ref="J99:J130" si="9">+I99-H99</f>
        <v>0</v>
      </c>
      <c r="K99" s="514"/>
      <c r="L99" s="512">
        <f>+H99</f>
        <v>89217.130203738969</v>
      </c>
      <c r="M99" s="513">
        <f t="shared" ref="M99" si="10">IF(L99&lt;&gt;0,+H99-L99,0)</f>
        <v>0</v>
      </c>
      <c r="N99" s="512">
        <f>+I99</f>
        <v>89217.130203738969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374">
        <f>IF(F99+SUM(E$99:E99)=D$92,F99,D$92-SUM(E$99:E99))</f>
        <v>1742924</v>
      </c>
      <c r="E100" s="522">
        <f>IF(+J96&lt;F99,J96,D100)</f>
        <v>40533.116279069771</v>
      </c>
      <c r="F100" s="523">
        <f t="shared" ref="F100:F154" si="13">+D100-E100</f>
        <v>1702390.8837209302</v>
      </c>
      <c r="G100" s="523">
        <f t="shared" ref="G100:G154" si="14">+(F100+D100)/2</f>
        <v>1722657.4418604651</v>
      </c>
      <c r="H100" s="526">
        <f t="shared" ref="H100:H154" si="15">+J$94*G100+E100</f>
        <v>224927.31036056377</v>
      </c>
      <c r="I100" s="577">
        <f t="shared" ref="I100:I154" si="16">+J$95*G100+E100</f>
        <v>224927.31036056377</v>
      </c>
      <c r="J100" s="514">
        <f t="shared" si="9"/>
        <v>0</v>
      </c>
      <c r="K100" s="514"/>
      <c r="L100" s="525"/>
      <c r="M100" s="514">
        <f t="shared" ref="M100:M130" si="17">IF(L100&lt;&gt;0,+H100-L100,0)</f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2020</v>
      </c>
      <c r="D101" s="374">
        <f>IF(F100+SUM(E$99:E100)=D$92,F100,D$92-SUM(E$99:E100))</f>
        <v>1702390.8837209302</v>
      </c>
      <c r="E101" s="522">
        <f>IF(+J96&lt;F100,J96,D101)</f>
        <v>40533.116279069771</v>
      </c>
      <c r="F101" s="523">
        <f t="shared" si="13"/>
        <v>1661857.7674418604</v>
      </c>
      <c r="G101" s="523">
        <f t="shared" si="14"/>
        <v>1682124.3255813953</v>
      </c>
      <c r="H101" s="526">
        <f t="shared" si="15"/>
        <v>220588.62344099922</v>
      </c>
      <c r="I101" s="577">
        <f t="shared" si="16"/>
        <v>220588.62344099922</v>
      </c>
      <c r="J101" s="514">
        <f t="shared" si="9"/>
        <v>0</v>
      </c>
      <c r="K101" s="514"/>
      <c r="L101" s="525"/>
      <c r="M101" s="514">
        <f t="shared" si="17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8"/>
        <v/>
      </c>
      <c r="C102" s="507">
        <f>IF(D93="","-",+C101+1)</f>
        <v>2021</v>
      </c>
      <c r="D102" s="374">
        <f>IF(F101+SUM(E$99:E101)=D$92,F101,D$92-SUM(E$99:E101))</f>
        <v>1661857.7674418604</v>
      </c>
      <c r="E102" s="522">
        <f>IF(+J96&lt;F101,J96,D102)</f>
        <v>40533.116279069771</v>
      </c>
      <c r="F102" s="523">
        <f t="shared" si="13"/>
        <v>1621324.6511627906</v>
      </c>
      <c r="G102" s="523">
        <f t="shared" si="14"/>
        <v>1641591.2093023255</v>
      </c>
      <c r="H102" s="526">
        <f t="shared" si="15"/>
        <v>216249.93652143466</v>
      </c>
      <c r="I102" s="577">
        <f t="shared" si="16"/>
        <v>216249.93652143466</v>
      </c>
      <c r="J102" s="514">
        <f t="shared" si="9"/>
        <v>0</v>
      </c>
      <c r="K102" s="514"/>
      <c r="L102" s="525"/>
      <c r="M102" s="514">
        <f t="shared" si="17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8"/>
        <v/>
      </c>
      <c r="C103" s="507">
        <f>IF(D93="","-",+C102+1)</f>
        <v>2022</v>
      </c>
      <c r="D103" s="374">
        <f>IF(F102+SUM(E$99:E102)=D$92,F102,D$92-SUM(E$99:E102))</f>
        <v>1621324.6511627906</v>
      </c>
      <c r="E103" s="522">
        <f>IF(+J96&lt;F102,J96,D103)</f>
        <v>40533.116279069771</v>
      </c>
      <c r="F103" s="523">
        <f t="shared" si="13"/>
        <v>1580791.5348837208</v>
      </c>
      <c r="G103" s="523">
        <f t="shared" si="14"/>
        <v>1601058.0930232557</v>
      </c>
      <c r="H103" s="526">
        <f t="shared" si="15"/>
        <v>211911.24960187008</v>
      </c>
      <c r="I103" s="577">
        <f t="shared" si="16"/>
        <v>211911.24960187008</v>
      </c>
      <c r="J103" s="514">
        <f t="shared" si="9"/>
        <v>0</v>
      </c>
      <c r="K103" s="514"/>
      <c r="L103" s="525"/>
      <c r="M103" s="514">
        <f t="shared" si="17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8"/>
        <v/>
      </c>
      <c r="C104" s="507">
        <f>IF(D93="","-",+C103+1)</f>
        <v>2023</v>
      </c>
      <c r="D104" s="374">
        <f>IF(F103+SUM(E$99:E103)=D$92,F103,D$92-SUM(E$99:E103))</f>
        <v>1580791.5348837208</v>
      </c>
      <c r="E104" s="522">
        <f>IF(+J96&lt;F103,J96,D104)</f>
        <v>40533.116279069771</v>
      </c>
      <c r="F104" s="523">
        <f t="shared" si="13"/>
        <v>1540258.418604651</v>
      </c>
      <c r="G104" s="523">
        <f t="shared" si="14"/>
        <v>1560524.9767441859</v>
      </c>
      <c r="H104" s="526">
        <f t="shared" si="15"/>
        <v>207572.56268230552</v>
      </c>
      <c r="I104" s="577">
        <f t="shared" si="16"/>
        <v>207572.56268230552</v>
      </c>
      <c r="J104" s="514">
        <f t="shared" si="9"/>
        <v>0</v>
      </c>
      <c r="K104" s="514"/>
      <c r="L104" s="525"/>
      <c r="M104" s="514">
        <f t="shared" si="17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8"/>
        <v/>
      </c>
      <c r="C105" s="507">
        <f>IF(D93="","-",+C104+1)</f>
        <v>2024</v>
      </c>
      <c r="D105" s="374">
        <f>IF(F104+SUM(E$99:E104)=D$92,F104,D$92-SUM(E$99:E104))</f>
        <v>1540258.418604651</v>
      </c>
      <c r="E105" s="522">
        <f>IF(+J96&lt;F104,J96,D105)</f>
        <v>40533.116279069771</v>
      </c>
      <c r="F105" s="523">
        <f t="shared" si="13"/>
        <v>1499725.3023255812</v>
      </c>
      <c r="G105" s="523">
        <f t="shared" si="14"/>
        <v>1519991.8604651161</v>
      </c>
      <c r="H105" s="526">
        <f t="shared" si="15"/>
        <v>203233.87576274094</v>
      </c>
      <c r="I105" s="577">
        <f t="shared" si="16"/>
        <v>203233.87576274094</v>
      </c>
      <c r="J105" s="514">
        <f t="shared" si="9"/>
        <v>0</v>
      </c>
      <c r="K105" s="514"/>
      <c r="L105" s="525"/>
      <c r="M105" s="514">
        <f t="shared" si="17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8"/>
        <v/>
      </c>
      <c r="C106" s="507">
        <f>IF(D93="","-",+C105+1)</f>
        <v>2025</v>
      </c>
      <c r="D106" s="374">
        <f>IF(F105+SUM(E$99:E105)=D$92,F105,D$92-SUM(E$99:E105))</f>
        <v>1499725.3023255812</v>
      </c>
      <c r="E106" s="522">
        <f>IF(+J96&lt;F105,J96,D106)</f>
        <v>40533.116279069771</v>
      </c>
      <c r="F106" s="523">
        <f t="shared" si="13"/>
        <v>1459192.1860465114</v>
      </c>
      <c r="G106" s="523">
        <f t="shared" si="14"/>
        <v>1479458.7441860463</v>
      </c>
      <c r="H106" s="526">
        <f t="shared" si="15"/>
        <v>198895.18884317638</v>
      </c>
      <c r="I106" s="577">
        <f t="shared" si="16"/>
        <v>198895.18884317638</v>
      </c>
      <c r="J106" s="514">
        <f t="shared" si="9"/>
        <v>0</v>
      </c>
      <c r="K106" s="514"/>
      <c r="L106" s="525"/>
      <c r="M106" s="514">
        <f t="shared" si="17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8"/>
        <v/>
      </c>
      <c r="C107" s="507">
        <f>IF(D93="","-",+C106+1)</f>
        <v>2026</v>
      </c>
      <c r="D107" s="374">
        <f>IF(F106+SUM(E$99:E106)=D$92,F106,D$92-SUM(E$99:E106))</f>
        <v>1459192.1860465114</v>
      </c>
      <c r="E107" s="522">
        <f>IF(+J96&lt;F106,J96,D107)</f>
        <v>40533.116279069771</v>
      </c>
      <c r="F107" s="523">
        <f t="shared" si="13"/>
        <v>1418659.0697674416</v>
      </c>
      <c r="G107" s="523">
        <f t="shared" si="14"/>
        <v>1438925.6279069765</v>
      </c>
      <c r="H107" s="526">
        <f t="shared" si="15"/>
        <v>194556.5019236118</v>
      </c>
      <c r="I107" s="577">
        <f t="shared" si="16"/>
        <v>194556.5019236118</v>
      </c>
      <c r="J107" s="514">
        <f t="shared" si="9"/>
        <v>0</v>
      </c>
      <c r="K107" s="514"/>
      <c r="L107" s="525"/>
      <c r="M107" s="514">
        <f t="shared" si="17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8"/>
        <v/>
      </c>
      <c r="C108" s="507">
        <f>IF(D93="","-",+C107+1)</f>
        <v>2027</v>
      </c>
      <c r="D108" s="374">
        <f>IF(F107+SUM(E$99:E107)=D$92,F107,D$92-SUM(E$99:E107))</f>
        <v>1418659.0697674416</v>
      </c>
      <c r="E108" s="522">
        <f>IF(+J96&lt;F107,J96,D108)</f>
        <v>40533.116279069771</v>
      </c>
      <c r="F108" s="523">
        <f t="shared" si="13"/>
        <v>1378125.9534883718</v>
      </c>
      <c r="G108" s="523">
        <f t="shared" si="14"/>
        <v>1398392.5116279067</v>
      </c>
      <c r="H108" s="526">
        <f t="shared" si="15"/>
        <v>190217.81500404724</v>
      </c>
      <c r="I108" s="577">
        <f t="shared" si="16"/>
        <v>190217.81500404724</v>
      </c>
      <c r="J108" s="514">
        <f t="shared" si="9"/>
        <v>0</v>
      </c>
      <c r="K108" s="514"/>
      <c r="L108" s="525"/>
      <c r="M108" s="514">
        <f t="shared" si="17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8"/>
        <v/>
      </c>
      <c r="C109" s="507">
        <f>IF(D93="","-",+C108+1)</f>
        <v>2028</v>
      </c>
      <c r="D109" s="374">
        <f>IF(F108+SUM(E$99:E108)=D$92,F108,D$92-SUM(E$99:E108))</f>
        <v>1378125.9534883718</v>
      </c>
      <c r="E109" s="522">
        <f>IF(+J96&lt;F108,J96,D109)</f>
        <v>40533.116279069771</v>
      </c>
      <c r="F109" s="523">
        <f t="shared" si="13"/>
        <v>1337592.837209302</v>
      </c>
      <c r="G109" s="523">
        <f t="shared" si="14"/>
        <v>1357859.3953488369</v>
      </c>
      <c r="H109" s="526">
        <f t="shared" si="15"/>
        <v>185879.12808448268</v>
      </c>
      <c r="I109" s="577">
        <f t="shared" si="16"/>
        <v>185879.12808448268</v>
      </c>
      <c r="J109" s="514">
        <f t="shared" si="9"/>
        <v>0</v>
      </c>
      <c r="K109" s="514"/>
      <c r="L109" s="525"/>
      <c r="M109" s="514">
        <f t="shared" si="17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8"/>
        <v/>
      </c>
      <c r="C110" s="507">
        <f>IF(D93="","-",+C109+1)</f>
        <v>2029</v>
      </c>
      <c r="D110" s="374">
        <f>IF(F109+SUM(E$99:E109)=D$92,F109,D$92-SUM(E$99:E109))</f>
        <v>1337592.837209302</v>
      </c>
      <c r="E110" s="522">
        <f>IF(+J96&lt;F109,J96,D110)</f>
        <v>40533.116279069771</v>
      </c>
      <c r="F110" s="523">
        <f t="shared" si="13"/>
        <v>1297059.7209302322</v>
      </c>
      <c r="G110" s="523">
        <f t="shared" si="14"/>
        <v>1317326.2790697671</v>
      </c>
      <c r="H110" s="526">
        <f t="shared" si="15"/>
        <v>181540.4411649181</v>
      </c>
      <c r="I110" s="577">
        <f t="shared" si="16"/>
        <v>181540.4411649181</v>
      </c>
      <c r="J110" s="514">
        <f t="shared" si="9"/>
        <v>0</v>
      </c>
      <c r="K110" s="514"/>
      <c r="L110" s="525"/>
      <c r="M110" s="514">
        <f t="shared" si="17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8"/>
        <v/>
      </c>
      <c r="C111" s="507">
        <f>IF(D93="","-",+C110+1)</f>
        <v>2030</v>
      </c>
      <c r="D111" s="374">
        <f>IF(F110+SUM(E$99:E110)=D$92,F110,D$92-SUM(E$99:E110))</f>
        <v>1297059.7209302322</v>
      </c>
      <c r="E111" s="522">
        <f>IF(+J96&lt;F110,J96,D111)</f>
        <v>40533.116279069771</v>
      </c>
      <c r="F111" s="523">
        <f t="shared" si="13"/>
        <v>1256526.6046511624</v>
      </c>
      <c r="G111" s="523">
        <f t="shared" si="14"/>
        <v>1276793.1627906973</v>
      </c>
      <c r="H111" s="526">
        <f t="shared" si="15"/>
        <v>177201.75424535354</v>
      </c>
      <c r="I111" s="577">
        <f t="shared" si="16"/>
        <v>177201.75424535354</v>
      </c>
      <c r="J111" s="514">
        <f t="shared" si="9"/>
        <v>0</v>
      </c>
      <c r="K111" s="514"/>
      <c r="L111" s="525"/>
      <c r="M111" s="514">
        <f t="shared" si="17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8"/>
        <v/>
      </c>
      <c r="C112" s="507">
        <f>IF(D93="","-",+C111+1)</f>
        <v>2031</v>
      </c>
      <c r="D112" s="374">
        <f>IF(F111+SUM(E$99:E111)=D$92,F111,D$92-SUM(E$99:E111))</f>
        <v>1256526.6046511624</v>
      </c>
      <c r="E112" s="522">
        <f>IF(+J96&lt;F111,J96,D112)</f>
        <v>40533.116279069771</v>
      </c>
      <c r="F112" s="523">
        <f t="shared" si="13"/>
        <v>1215993.4883720926</v>
      </c>
      <c r="G112" s="523">
        <f t="shared" si="14"/>
        <v>1236260.0465116275</v>
      </c>
      <c r="H112" s="526">
        <f t="shared" si="15"/>
        <v>172863.06732578896</v>
      </c>
      <c r="I112" s="577">
        <f t="shared" si="16"/>
        <v>172863.06732578896</v>
      </c>
      <c r="J112" s="514">
        <f t="shared" si="9"/>
        <v>0</v>
      </c>
      <c r="K112" s="514"/>
      <c r="L112" s="525"/>
      <c r="M112" s="514">
        <f t="shared" si="17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8"/>
        <v/>
      </c>
      <c r="C113" s="507">
        <f>IF(D93="","-",+C112+1)</f>
        <v>2032</v>
      </c>
      <c r="D113" s="374">
        <f>IF(F112+SUM(E$99:E112)=D$92,F112,D$92-SUM(E$99:E112))</f>
        <v>1215993.4883720926</v>
      </c>
      <c r="E113" s="522">
        <f>IF(+J96&lt;F112,J96,D113)</f>
        <v>40533.116279069771</v>
      </c>
      <c r="F113" s="523">
        <f t="shared" si="13"/>
        <v>1175460.3720930228</v>
      </c>
      <c r="G113" s="523">
        <f t="shared" si="14"/>
        <v>1195726.9302325577</v>
      </c>
      <c r="H113" s="526">
        <f t="shared" si="15"/>
        <v>168524.3804062244</v>
      </c>
      <c r="I113" s="577">
        <f t="shared" si="16"/>
        <v>168524.3804062244</v>
      </c>
      <c r="J113" s="514">
        <f t="shared" si="9"/>
        <v>0</v>
      </c>
      <c r="K113" s="514"/>
      <c r="L113" s="525"/>
      <c r="M113" s="514">
        <f t="shared" si="17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8"/>
        <v/>
      </c>
      <c r="C114" s="507">
        <f>IF(D93="","-",+C113+1)</f>
        <v>2033</v>
      </c>
      <c r="D114" s="374">
        <f>IF(F113+SUM(E$99:E113)=D$92,F113,D$92-SUM(E$99:E113))</f>
        <v>1175460.3720930228</v>
      </c>
      <c r="E114" s="522">
        <f>IF(+J96&lt;F113,J96,D114)</f>
        <v>40533.116279069771</v>
      </c>
      <c r="F114" s="523">
        <f t="shared" si="13"/>
        <v>1134927.255813953</v>
      </c>
      <c r="G114" s="523">
        <f t="shared" si="14"/>
        <v>1155193.8139534879</v>
      </c>
      <c r="H114" s="526">
        <f t="shared" si="15"/>
        <v>164185.69348665985</v>
      </c>
      <c r="I114" s="577">
        <f t="shared" si="16"/>
        <v>164185.69348665985</v>
      </c>
      <c r="J114" s="514">
        <f t="shared" si="9"/>
        <v>0</v>
      </c>
      <c r="K114" s="514"/>
      <c r="L114" s="525"/>
      <c r="M114" s="514">
        <f t="shared" si="17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8"/>
        <v/>
      </c>
      <c r="C115" s="507">
        <f>IF(D93="","-",+C114+1)</f>
        <v>2034</v>
      </c>
      <c r="D115" s="374">
        <f>IF(F114+SUM(E$99:E114)=D$92,F114,D$92-SUM(E$99:E114))</f>
        <v>1134927.255813953</v>
      </c>
      <c r="E115" s="522">
        <f>IF(+J96&lt;F114,J96,D115)</f>
        <v>40533.116279069771</v>
      </c>
      <c r="F115" s="523">
        <f t="shared" si="13"/>
        <v>1094394.1395348832</v>
      </c>
      <c r="G115" s="523">
        <f t="shared" si="14"/>
        <v>1114660.6976744181</v>
      </c>
      <c r="H115" s="526">
        <f t="shared" si="15"/>
        <v>159847.00656709526</v>
      </c>
      <c r="I115" s="577">
        <f t="shared" si="16"/>
        <v>159847.00656709526</v>
      </c>
      <c r="J115" s="514">
        <f t="shared" si="9"/>
        <v>0</v>
      </c>
      <c r="K115" s="514"/>
      <c r="L115" s="525"/>
      <c r="M115" s="514">
        <f t="shared" si="17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8"/>
        <v/>
      </c>
      <c r="C116" s="507">
        <f>IF(D93="","-",+C115+1)</f>
        <v>2035</v>
      </c>
      <c r="D116" s="374">
        <f>IF(F115+SUM(E$99:E115)=D$92,F115,D$92-SUM(E$99:E115))</f>
        <v>1094394.1395348832</v>
      </c>
      <c r="E116" s="522">
        <f>IF(+J96&lt;F115,J96,D116)</f>
        <v>40533.116279069771</v>
      </c>
      <c r="F116" s="523">
        <f t="shared" si="13"/>
        <v>1053861.0232558134</v>
      </c>
      <c r="G116" s="523">
        <f t="shared" si="14"/>
        <v>1074127.5813953483</v>
      </c>
      <c r="H116" s="526">
        <f t="shared" si="15"/>
        <v>155508.31964753068</v>
      </c>
      <c r="I116" s="577">
        <f t="shared" si="16"/>
        <v>155508.31964753068</v>
      </c>
      <c r="J116" s="514">
        <f t="shared" si="9"/>
        <v>0</v>
      </c>
      <c r="K116" s="514"/>
      <c r="L116" s="525"/>
      <c r="M116" s="514">
        <f t="shared" si="17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8"/>
        <v/>
      </c>
      <c r="C117" s="507">
        <f>IF(D93="","-",+C116+1)</f>
        <v>2036</v>
      </c>
      <c r="D117" s="374">
        <f>IF(F116+SUM(E$99:E116)=D$92,F116,D$92-SUM(E$99:E116))</f>
        <v>1053861.0232558134</v>
      </c>
      <c r="E117" s="522">
        <f>IF(+J96&lt;F116,J96,D117)</f>
        <v>40533.116279069771</v>
      </c>
      <c r="F117" s="523">
        <f t="shared" si="13"/>
        <v>1013327.9069767436</v>
      </c>
      <c r="G117" s="523">
        <f t="shared" si="14"/>
        <v>1033594.4651162785</v>
      </c>
      <c r="H117" s="526">
        <f t="shared" si="15"/>
        <v>151169.63272796612</v>
      </c>
      <c r="I117" s="577">
        <f t="shared" si="16"/>
        <v>151169.63272796612</v>
      </c>
      <c r="J117" s="514">
        <f t="shared" si="9"/>
        <v>0</v>
      </c>
      <c r="K117" s="514"/>
      <c r="L117" s="525"/>
      <c r="M117" s="514">
        <f t="shared" si="17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8"/>
        <v/>
      </c>
      <c r="C118" s="507">
        <f>IF(D93="","-",+C117+1)</f>
        <v>2037</v>
      </c>
      <c r="D118" s="374">
        <f>IF(F117+SUM(E$99:E117)=D$92,F117,D$92-SUM(E$99:E117))</f>
        <v>1013327.9069767436</v>
      </c>
      <c r="E118" s="522">
        <f>IF(+J96&lt;F117,J96,D118)</f>
        <v>40533.116279069771</v>
      </c>
      <c r="F118" s="523">
        <f t="shared" si="13"/>
        <v>972794.7906976738</v>
      </c>
      <c r="G118" s="523">
        <f t="shared" si="14"/>
        <v>993061.3488372087</v>
      </c>
      <c r="H118" s="526">
        <f t="shared" si="15"/>
        <v>146830.94580840156</v>
      </c>
      <c r="I118" s="577">
        <f t="shared" si="16"/>
        <v>146830.94580840156</v>
      </c>
      <c r="J118" s="514">
        <f t="shared" si="9"/>
        <v>0</v>
      </c>
      <c r="K118" s="514"/>
      <c r="L118" s="525"/>
      <c r="M118" s="514">
        <f t="shared" si="17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8"/>
        <v/>
      </c>
      <c r="C119" s="507">
        <f>IF(D93="","-",+C118+1)</f>
        <v>2038</v>
      </c>
      <c r="D119" s="374">
        <f>IF(F118+SUM(E$99:E118)=D$92,F118,D$92-SUM(E$99:E118))</f>
        <v>972794.7906976738</v>
      </c>
      <c r="E119" s="522">
        <f>IF(+J96&lt;F118,J96,D119)</f>
        <v>40533.116279069771</v>
      </c>
      <c r="F119" s="523">
        <f t="shared" si="13"/>
        <v>932261.674418604</v>
      </c>
      <c r="G119" s="523">
        <f t="shared" si="14"/>
        <v>952528.2325581389</v>
      </c>
      <c r="H119" s="526">
        <f t="shared" si="15"/>
        <v>142492.25888883698</v>
      </c>
      <c r="I119" s="577">
        <f t="shared" si="16"/>
        <v>142492.25888883698</v>
      </c>
      <c r="J119" s="514">
        <f t="shared" si="9"/>
        <v>0</v>
      </c>
      <c r="K119" s="514"/>
      <c r="L119" s="525"/>
      <c r="M119" s="514">
        <f t="shared" si="17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8"/>
        <v/>
      </c>
      <c r="C120" s="507">
        <f>IF(D93="","-",+C119+1)</f>
        <v>2039</v>
      </c>
      <c r="D120" s="374">
        <f>IF(F119+SUM(E$99:E119)=D$92,F119,D$92-SUM(E$99:E119))</f>
        <v>932261.674418604</v>
      </c>
      <c r="E120" s="522">
        <f>IF(+J96&lt;F119,J96,D120)</f>
        <v>40533.116279069771</v>
      </c>
      <c r="F120" s="523">
        <f t="shared" si="13"/>
        <v>891728.5581395342</v>
      </c>
      <c r="G120" s="523">
        <f t="shared" si="14"/>
        <v>911995.1162790691</v>
      </c>
      <c r="H120" s="526">
        <f t="shared" si="15"/>
        <v>138153.57196927239</v>
      </c>
      <c r="I120" s="577">
        <f t="shared" si="16"/>
        <v>138153.57196927239</v>
      </c>
      <c r="J120" s="514">
        <f t="shared" si="9"/>
        <v>0</v>
      </c>
      <c r="K120" s="514"/>
      <c r="L120" s="525"/>
      <c r="M120" s="514">
        <f t="shared" si="17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8"/>
        <v/>
      </c>
      <c r="C121" s="507">
        <f>IF(D93="","-",+C120+1)</f>
        <v>2040</v>
      </c>
      <c r="D121" s="374">
        <f>IF(F120+SUM(E$99:E120)=D$92,F120,D$92-SUM(E$99:E120))</f>
        <v>891728.5581395342</v>
      </c>
      <c r="E121" s="522">
        <f>IF(+J96&lt;F120,J96,D121)</f>
        <v>40533.116279069771</v>
      </c>
      <c r="F121" s="523">
        <f t="shared" si="13"/>
        <v>851195.4418604644</v>
      </c>
      <c r="G121" s="523">
        <f t="shared" si="14"/>
        <v>871461.9999999993</v>
      </c>
      <c r="H121" s="526">
        <f t="shared" si="15"/>
        <v>133814.88504970784</v>
      </c>
      <c r="I121" s="577">
        <f t="shared" si="16"/>
        <v>133814.88504970784</v>
      </c>
      <c r="J121" s="514">
        <f t="shared" si="9"/>
        <v>0</v>
      </c>
      <c r="K121" s="514"/>
      <c r="L121" s="525"/>
      <c r="M121" s="514">
        <f t="shared" si="17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8"/>
        <v/>
      </c>
      <c r="C122" s="507">
        <f>IF(D93="","-",+C121+1)</f>
        <v>2041</v>
      </c>
      <c r="D122" s="374">
        <f>IF(F121+SUM(E$99:E121)=D$92,F121,D$92-SUM(E$99:E121))</f>
        <v>851195.4418604644</v>
      </c>
      <c r="E122" s="522">
        <f>IF(+J96&lt;F121,J96,D122)</f>
        <v>40533.116279069771</v>
      </c>
      <c r="F122" s="523">
        <f t="shared" si="13"/>
        <v>810662.3255813946</v>
      </c>
      <c r="G122" s="523">
        <f t="shared" si="14"/>
        <v>830928.8837209295</v>
      </c>
      <c r="H122" s="526">
        <f t="shared" si="15"/>
        <v>129476.19813014328</v>
      </c>
      <c r="I122" s="577">
        <f t="shared" si="16"/>
        <v>129476.19813014328</v>
      </c>
      <c r="J122" s="514">
        <f t="shared" si="9"/>
        <v>0</v>
      </c>
      <c r="K122" s="514"/>
      <c r="L122" s="525"/>
      <c r="M122" s="514">
        <f t="shared" si="17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8"/>
        <v/>
      </c>
      <c r="C123" s="507">
        <f>IF(D93="","-",+C122+1)</f>
        <v>2042</v>
      </c>
      <c r="D123" s="374">
        <f>IF(F122+SUM(E$99:E122)=D$92,F122,D$92-SUM(E$99:E122))</f>
        <v>810662.3255813946</v>
      </c>
      <c r="E123" s="522">
        <f>IF(+J96&lt;F122,J96,D123)</f>
        <v>40533.116279069771</v>
      </c>
      <c r="F123" s="523">
        <f t="shared" si="13"/>
        <v>770129.2093023248</v>
      </c>
      <c r="G123" s="523">
        <f t="shared" si="14"/>
        <v>790395.7674418597</v>
      </c>
      <c r="H123" s="526">
        <f t="shared" si="15"/>
        <v>125137.51121057871</v>
      </c>
      <c r="I123" s="577">
        <f t="shared" si="16"/>
        <v>125137.51121057871</v>
      </c>
      <c r="J123" s="514">
        <f t="shared" si="9"/>
        <v>0</v>
      </c>
      <c r="K123" s="514"/>
      <c r="L123" s="525"/>
      <c r="M123" s="514">
        <f t="shared" si="17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8"/>
        <v/>
      </c>
      <c r="C124" s="507">
        <f>IF(D93="","-",+C123+1)</f>
        <v>2043</v>
      </c>
      <c r="D124" s="374">
        <f>IF(F123+SUM(E$99:E123)=D$92,F123,D$92-SUM(E$99:E123))</f>
        <v>770129.2093023248</v>
      </c>
      <c r="E124" s="522">
        <f>IF(+J96&lt;F123,J96,D124)</f>
        <v>40533.116279069771</v>
      </c>
      <c r="F124" s="523">
        <f t="shared" si="13"/>
        <v>729596.093023255</v>
      </c>
      <c r="G124" s="523">
        <f t="shared" si="14"/>
        <v>749862.6511627899</v>
      </c>
      <c r="H124" s="526">
        <f t="shared" si="15"/>
        <v>120798.82429101414</v>
      </c>
      <c r="I124" s="577">
        <f t="shared" si="16"/>
        <v>120798.82429101414</v>
      </c>
      <c r="J124" s="514">
        <f t="shared" si="9"/>
        <v>0</v>
      </c>
      <c r="K124" s="514"/>
      <c r="L124" s="525"/>
      <c r="M124" s="514">
        <f t="shared" si="17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8"/>
        <v/>
      </c>
      <c r="C125" s="507">
        <f>IF(D93="","-",+C124+1)</f>
        <v>2044</v>
      </c>
      <c r="D125" s="374">
        <f>IF(F124+SUM(E$99:E124)=D$92,F124,D$92-SUM(E$99:E124))</f>
        <v>729596.093023255</v>
      </c>
      <c r="E125" s="522">
        <f>IF(+J96&lt;F124,J96,D125)</f>
        <v>40533.116279069771</v>
      </c>
      <c r="F125" s="523">
        <f t="shared" si="13"/>
        <v>689062.9767441852</v>
      </c>
      <c r="G125" s="523">
        <f t="shared" si="14"/>
        <v>709329.5348837201</v>
      </c>
      <c r="H125" s="526">
        <f t="shared" si="15"/>
        <v>116460.13737144957</v>
      </c>
      <c r="I125" s="577">
        <f t="shared" si="16"/>
        <v>116460.13737144957</v>
      </c>
      <c r="J125" s="514">
        <f t="shared" si="9"/>
        <v>0</v>
      </c>
      <c r="K125" s="514"/>
      <c r="L125" s="525"/>
      <c r="M125" s="514">
        <f t="shared" si="17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8"/>
        <v/>
      </c>
      <c r="C126" s="507">
        <f>IF(D93="","-",+C125+1)</f>
        <v>2045</v>
      </c>
      <c r="D126" s="374">
        <f>IF(F125+SUM(E$99:E125)=D$92,F125,D$92-SUM(E$99:E125))</f>
        <v>689062.9767441852</v>
      </c>
      <c r="E126" s="522">
        <f>IF(+J96&lt;F125,J96,D126)</f>
        <v>40533.116279069771</v>
      </c>
      <c r="F126" s="523">
        <f t="shared" si="13"/>
        <v>648529.8604651154</v>
      </c>
      <c r="G126" s="523">
        <f t="shared" si="14"/>
        <v>668796.4186046503</v>
      </c>
      <c r="H126" s="526">
        <f t="shared" si="15"/>
        <v>112121.450451885</v>
      </c>
      <c r="I126" s="577">
        <f t="shared" si="16"/>
        <v>112121.450451885</v>
      </c>
      <c r="J126" s="514">
        <f t="shared" si="9"/>
        <v>0</v>
      </c>
      <c r="K126" s="514"/>
      <c r="L126" s="525"/>
      <c r="M126" s="514">
        <f t="shared" si="17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8"/>
        <v/>
      </c>
      <c r="C127" s="507">
        <f>IF(D93="","-",+C126+1)</f>
        <v>2046</v>
      </c>
      <c r="D127" s="374">
        <f>IF(F126+SUM(E$99:E126)=D$92,F126,D$92-SUM(E$99:E126))</f>
        <v>648529.8604651154</v>
      </c>
      <c r="E127" s="522">
        <f>IF(+J96&lt;F126,J96,D127)</f>
        <v>40533.116279069771</v>
      </c>
      <c r="F127" s="523">
        <f t="shared" si="13"/>
        <v>607996.7441860456</v>
      </c>
      <c r="G127" s="523">
        <f t="shared" si="14"/>
        <v>628263.3023255805</v>
      </c>
      <c r="H127" s="526">
        <f t="shared" si="15"/>
        <v>107782.76353232043</v>
      </c>
      <c r="I127" s="577">
        <f t="shared" si="16"/>
        <v>107782.76353232043</v>
      </c>
      <c r="J127" s="514">
        <f t="shared" si="9"/>
        <v>0</v>
      </c>
      <c r="K127" s="514"/>
      <c r="L127" s="525"/>
      <c r="M127" s="514">
        <f t="shared" si="17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8"/>
        <v/>
      </c>
      <c r="C128" s="507">
        <f>IF(D93="","-",+C127+1)</f>
        <v>2047</v>
      </c>
      <c r="D128" s="374">
        <f>IF(F127+SUM(E$99:E127)=D$92,F127,D$92-SUM(E$99:E127))</f>
        <v>607996.7441860456</v>
      </c>
      <c r="E128" s="522">
        <f>IF(+J96&lt;F127,J96,D128)</f>
        <v>40533.116279069771</v>
      </c>
      <c r="F128" s="523">
        <f t="shared" si="13"/>
        <v>567463.6279069758</v>
      </c>
      <c r="G128" s="523">
        <f t="shared" si="14"/>
        <v>587730.1860465107</v>
      </c>
      <c r="H128" s="526">
        <f t="shared" si="15"/>
        <v>103444.07661275586</v>
      </c>
      <c r="I128" s="577">
        <f t="shared" si="16"/>
        <v>103444.07661275586</v>
      </c>
      <c r="J128" s="514">
        <f t="shared" si="9"/>
        <v>0</v>
      </c>
      <c r="K128" s="514"/>
      <c r="L128" s="525"/>
      <c r="M128" s="514">
        <f t="shared" si="17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8"/>
        <v/>
      </c>
      <c r="C129" s="507">
        <f>IF(D93="","-",+C128+1)</f>
        <v>2048</v>
      </c>
      <c r="D129" s="374">
        <f>IF(F128+SUM(E$99:E128)=D$92,F128,D$92-SUM(E$99:E128))</f>
        <v>567463.6279069758</v>
      </c>
      <c r="E129" s="522">
        <f>IF(+J96&lt;F128,J96,D129)</f>
        <v>40533.116279069771</v>
      </c>
      <c r="F129" s="523">
        <f t="shared" si="13"/>
        <v>526930.511627906</v>
      </c>
      <c r="G129" s="523">
        <f t="shared" si="14"/>
        <v>547197.0697674409</v>
      </c>
      <c r="H129" s="526">
        <f t="shared" si="15"/>
        <v>99105.389693191304</v>
      </c>
      <c r="I129" s="577">
        <f t="shared" si="16"/>
        <v>99105.389693191304</v>
      </c>
      <c r="J129" s="514">
        <f t="shared" si="9"/>
        <v>0</v>
      </c>
      <c r="K129" s="514"/>
      <c r="L129" s="525"/>
      <c r="M129" s="514">
        <f t="shared" si="17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8"/>
        <v/>
      </c>
      <c r="C130" s="507">
        <f>IF(D93="","-",+C129+1)</f>
        <v>2049</v>
      </c>
      <c r="D130" s="374">
        <f>IF(F129+SUM(E$99:E129)=D$92,F129,D$92-SUM(E$99:E129))</f>
        <v>526930.511627906</v>
      </c>
      <c r="E130" s="522">
        <f>IF(+J96&lt;F129,J96,D130)</f>
        <v>40533.116279069771</v>
      </c>
      <c r="F130" s="523">
        <f t="shared" si="13"/>
        <v>486397.3953488362</v>
      </c>
      <c r="G130" s="523">
        <f t="shared" si="14"/>
        <v>506663.9534883711</v>
      </c>
      <c r="H130" s="526">
        <f t="shared" si="15"/>
        <v>94766.702773626719</v>
      </c>
      <c r="I130" s="577">
        <f t="shared" si="16"/>
        <v>94766.702773626719</v>
      </c>
      <c r="J130" s="514">
        <f t="shared" si="9"/>
        <v>0</v>
      </c>
      <c r="K130" s="514"/>
      <c r="L130" s="525"/>
      <c r="M130" s="514">
        <f t="shared" si="17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8"/>
        <v/>
      </c>
      <c r="C131" s="507">
        <f>IF(D93="","-",+C130+1)</f>
        <v>2050</v>
      </c>
      <c r="D131" s="374">
        <f>IF(F130+SUM(E$99:E130)=D$92,F130,D$92-SUM(E$99:E130))</f>
        <v>486397.3953488362</v>
      </c>
      <c r="E131" s="522">
        <f>IF(+J96&lt;F130,J96,D131)</f>
        <v>40533.116279069771</v>
      </c>
      <c r="F131" s="523">
        <f t="shared" si="13"/>
        <v>445864.2790697664</v>
      </c>
      <c r="G131" s="523">
        <f t="shared" si="14"/>
        <v>466130.8372093013</v>
      </c>
      <c r="H131" s="526">
        <f t="shared" si="15"/>
        <v>90428.015854062163</v>
      </c>
      <c r="I131" s="577">
        <f t="shared" si="16"/>
        <v>90428.015854062163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8"/>
        <v/>
      </c>
      <c r="C132" s="507">
        <f>IF(D93="","-",+C131+1)</f>
        <v>2051</v>
      </c>
      <c r="D132" s="374">
        <f>IF(F131+SUM(E$99:E131)=D$92,F131,D$92-SUM(E$99:E131))</f>
        <v>445864.2790697664</v>
      </c>
      <c r="E132" s="522">
        <f>IF(+J96&lt;F131,J96,D132)</f>
        <v>40533.116279069771</v>
      </c>
      <c r="F132" s="523">
        <f t="shared" si="13"/>
        <v>405331.1627906966</v>
      </c>
      <c r="G132" s="523">
        <f t="shared" si="14"/>
        <v>425597.7209302315</v>
      </c>
      <c r="H132" s="526">
        <f t="shared" si="15"/>
        <v>86089.328934497593</v>
      </c>
      <c r="I132" s="577">
        <f t="shared" si="16"/>
        <v>86089.328934497593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8"/>
        <v/>
      </c>
      <c r="C133" s="507">
        <f>IF(D93="","-",+C132+1)</f>
        <v>2052</v>
      </c>
      <c r="D133" s="374">
        <f>IF(F132+SUM(E$99:E132)=D$92,F132,D$92-SUM(E$99:E132))</f>
        <v>405331.1627906966</v>
      </c>
      <c r="E133" s="522">
        <f>IF(+J96&lt;F132,J96,D133)</f>
        <v>40533.116279069771</v>
      </c>
      <c r="F133" s="523">
        <f t="shared" si="13"/>
        <v>364798.0465116268</v>
      </c>
      <c r="G133" s="523">
        <f t="shared" si="14"/>
        <v>385064.6046511617</v>
      </c>
      <c r="H133" s="526">
        <f t="shared" si="15"/>
        <v>81750.642014933022</v>
      </c>
      <c r="I133" s="577">
        <f t="shared" si="16"/>
        <v>81750.642014933022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8"/>
        <v/>
      </c>
      <c r="C134" s="507">
        <f>IF(D93="","-",+C133+1)</f>
        <v>2053</v>
      </c>
      <c r="D134" s="374">
        <f>IF(F133+SUM(E$99:E133)=D$92,F133,D$92-SUM(E$99:E133))</f>
        <v>364798.0465116268</v>
      </c>
      <c r="E134" s="522">
        <f>IF(+J96&lt;F133,J96,D134)</f>
        <v>40533.116279069771</v>
      </c>
      <c r="F134" s="523">
        <f t="shared" si="13"/>
        <v>324264.930232557</v>
      </c>
      <c r="G134" s="523">
        <f t="shared" si="14"/>
        <v>344531.4883720919</v>
      </c>
      <c r="H134" s="526">
        <f t="shared" si="15"/>
        <v>77411.955095368452</v>
      </c>
      <c r="I134" s="577">
        <f t="shared" si="16"/>
        <v>77411.955095368452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8"/>
        <v/>
      </c>
      <c r="C135" s="507">
        <f>IF(D93="","-",+C134+1)</f>
        <v>2054</v>
      </c>
      <c r="D135" s="374">
        <f>IF(F134+SUM(E$99:E134)=D$92,F134,D$92-SUM(E$99:E134))</f>
        <v>324264.930232557</v>
      </c>
      <c r="E135" s="522">
        <f>IF(+J96&lt;F134,J96,D135)</f>
        <v>40533.116279069771</v>
      </c>
      <c r="F135" s="523">
        <f t="shared" si="13"/>
        <v>283731.8139534872</v>
      </c>
      <c r="G135" s="523">
        <f t="shared" si="14"/>
        <v>303998.3720930221</v>
      </c>
      <c r="H135" s="526">
        <f t="shared" si="15"/>
        <v>73073.268175803882</v>
      </c>
      <c r="I135" s="577">
        <f t="shared" si="16"/>
        <v>73073.268175803882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8"/>
        <v/>
      </c>
      <c r="C136" s="507">
        <f>IF(D93="","-",+C135+1)</f>
        <v>2055</v>
      </c>
      <c r="D136" s="374">
        <f>IF(F135+SUM(E$99:E135)=D$92,F135,D$92-SUM(E$99:E135))</f>
        <v>283731.8139534872</v>
      </c>
      <c r="E136" s="522">
        <f>IF(+J96&lt;F135,J96,D136)</f>
        <v>40533.116279069771</v>
      </c>
      <c r="F136" s="523">
        <f t="shared" si="13"/>
        <v>243198.69767441743</v>
      </c>
      <c r="G136" s="523">
        <f t="shared" si="14"/>
        <v>263465.2558139523</v>
      </c>
      <c r="H136" s="526">
        <f t="shared" si="15"/>
        <v>68734.581256239326</v>
      </c>
      <c r="I136" s="577">
        <f t="shared" si="16"/>
        <v>68734.581256239326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8"/>
        <v/>
      </c>
      <c r="C137" s="507">
        <f>IF(D93="","-",+C136+1)</f>
        <v>2056</v>
      </c>
      <c r="D137" s="374">
        <f>IF(F136+SUM(E$99:E136)=D$92,F136,D$92-SUM(E$99:E136))</f>
        <v>243198.69767441743</v>
      </c>
      <c r="E137" s="522">
        <f>IF(+J96&lt;F136,J96,D137)</f>
        <v>40533.116279069771</v>
      </c>
      <c r="F137" s="523">
        <f t="shared" si="13"/>
        <v>202665.58139534766</v>
      </c>
      <c r="G137" s="523">
        <f t="shared" si="14"/>
        <v>222932.13953488256</v>
      </c>
      <c r="H137" s="526">
        <f t="shared" si="15"/>
        <v>64395.894336674755</v>
      </c>
      <c r="I137" s="577">
        <f t="shared" si="16"/>
        <v>64395.894336674755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8"/>
        <v/>
      </c>
      <c r="C138" s="507">
        <f>IF(D93="","-",+C137+1)</f>
        <v>2057</v>
      </c>
      <c r="D138" s="374">
        <f>IF(F137+SUM(E$99:E137)=D$92,F137,D$92-SUM(E$99:E137))</f>
        <v>202665.58139534766</v>
      </c>
      <c r="E138" s="522">
        <f>IF(+J96&lt;F137,J96,D138)</f>
        <v>40533.116279069771</v>
      </c>
      <c r="F138" s="523">
        <f t="shared" si="13"/>
        <v>162132.46511627789</v>
      </c>
      <c r="G138" s="523">
        <f t="shared" si="14"/>
        <v>182399.02325581276</v>
      </c>
      <c r="H138" s="526">
        <f t="shared" si="15"/>
        <v>60057.207417110185</v>
      </c>
      <c r="I138" s="577">
        <f t="shared" si="16"/>
        <v>60057.207417110185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8"/>
        <v/>
      </c>
      <c r="C139" s="507">
        <f>IF(D93="","-",+C138+1)</f>
        <v>2058</v>
      </c>
      <c r="D139" s="374">
        <f>IF(F138+SUM(E$99:E138)=D$92,F138,D$92-SUM(E$99:E138))</f>
        <v>162132.46511627789</v>
      </c>
      <c r="E139" s="522">
        <f>IF(+J96&lt;F138,J96,D139)</f>
        <v>40533.116279069771</v>
      </c>
      <c r="F139" s="523">
        <f t="shared" si="13"/>
        <v>121599.34883720812</v>
      </c>
      <c r="G139" s="523">
        <f t="shared" si="14"/>
        <v>141865.90697674302</v>
      </c>
      <c r="H139" s="526">
        <f t="shared" si="15"/>
        <v>55718.520497545622</v>
      </c>
      <c r="I139" s="577">
        <f t="shared" si="16"/>
        <v>55718.520497545622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8"/>
        <v/>
      </c>
      <c r="C140" s="507">
        <f>IF(D93="","-",+C139+1)</f>
        <v>2059</v>
      </c>
      <c r="D140" s="374">
        <f>IF(F139+SUM(E$99:E139)=D$92,F139,D$92-SUM(E$99:E139))</f>
        <v>121599.34883720812</v>
      </c>
      <c r="E140" s="522">
        <f>IF(+J96&lt;F139,J96,D140)</f>
        <v>40533.116279069771</v>
      </c>
      <c r="F140" s="523">
        <f t="shared" si="13"/>
        <v>81066.232558138348</v>
      </c>
      <c r="G140" s="523">
        <f t="shared" si="14"/>
        <v>101332.79069767323</v>
      </c>
      <c r="H140" s="526">
        <f t="shared" si="15"/>
        <v>51379.833577981059</v>
      </c>
      <c r="I140" s="577">
        <f t="shared" si="16"/>
        <v>51379.833577981059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8"/>
        <v/>
      </c>
      <c r="C141" s="507">
        <f>IF(D93="","-",+C140+1)</f>
        <v>2060</v>
      </c>
      <c r="D141" s="374">
        <f>IF(F140+SUM(E$99:E140)=D$92,F140,D$92-SUM(E$99:E140))</f>
        <v>81066.232558138348</v>
      </c>
      <c r="E141" s="522">
        <f>IF(+J96&lt;F140,J96,D141)</f>
        <v>40533.116279069771</v>
      </c>
      <c r="F141" s="523">
        <f t="shared" si="13"/>
        <v>40533.116279068578</v>
      </c>
      <c r="G141" s="523">
        <f t="shared" si="14"/>
        <v>60799.674418603463</v>
      </c>
      <c r="H141" s="526">
        <f t="shared" si="15"/>
        <v>47041.146658416488</v>
      </c>
      <c r="I141" s="577">
        <f t="shared" si="16"/>
        <v>47041.146658416488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8"/>
        <v/>
      </c>
      <c r="C142" s="507">
        <f>IF(D93="","-",+C141+1)</f>
        <v>2061</v>
      </c>
      <c r="D142" s="374">
        <f>IF(F141+SUM(E$99:E141)=D$92,F141,D$92-SUM(E$99:E141))</f>
        <v>40533.116279068578</v>
      </c>
      <c r="E142" s="522">
        <f>IF(+J96&lt;F141,J96,D142)</f>
        <v>40533.116279068578</v>
      </c>
      <c r="F142" s="523">
        <f t="shared" si="13"/>
        <v>0</v>
      </c>
      <c r="G142" s="523">
        <f t="shared" si="14"/>
        <v>20266.558139534289</v>
      </c>
      <c r="H142" s="526">
        <f t="shared" si="15"/>
        <v>42702.459738850797</v>
      </c>
      <c r="I142" s="577">
        <f t="shared" si="16"/>
        <v>42702.459738850797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8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3"/>
        <v>0</v>
      </c>
      <c r="G143" s="523">
        <f t="shared" si="14"/>
        <v>0</v>
      </c>
      <c r="H143" s="526">
        <f t="shared" si="15"/>
        <v>0</v>
      </c>
      <c r="I143" s="577">
        <f t="shared" si="16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8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14"/>
        <v>0</v>
      </c>
      <c r="H144" s="526">
        <f t="shared" si="15"/>
        <v>0</v>
      </c>
      <c r="I144" s="577">
        <f t="shared" si="16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8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14"/>
        <v>0</v>
      </c>
      <c r="H145" s="526">
        <f t="shared" si="15"/>
        <v>0</v>
      </c>
      <c r="I145" s="577">
        <f t="shared" si="16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8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14"/>
        <v>0</v>
      </c>
      <c r="H146" s="526">
        <f t="shared" si="15"/>
        <v>0</v>
      </c>
      <c r="I146" s="577">
        <f t="shared" si="16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8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14"/>
        <v>0</v>
      </c>
      <c r="H147" s="526">
        <f t="shared" si="15"/>
        <v>0</v>
      </c>
      <c r="I147" s="577">
        <f t="shared" si="16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8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14"/>
        <v>0</v>
      </c>
      <c r="H148" s="526">
        <f t="shared" si="15"/>
        <v>0</v>
      </c>
      <c r="I148" s="577">
        <f t="shared" si="16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8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14"/>
        <v>0</v>
      </c>
      <c r="H149" s="526">
        <f t="shared" si="15"/>
        <v>0</v>
      </c>
      <c r="I149" s="577">
        <f t="shared" si="16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8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14"/>
        <v>0</v>
      </c>
      <c r="H150" s="526">
        <f t="shared" si="15"/>
        <v>0</v>
      </c>
      <c r="I150" s="577">
        <f t="shared" si="16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8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14"/>
        <v>0</v>
      </c>
      <c r="H151" s="526">
        <f t="shared" si="15"/>
        <v>0</v>
      </c>
      <c r="I151" s="577">
        <f t="shared" si="16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8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14"/>
        <v>0</v>
      </c>
      <c r="H152" s="526">
        <f t="shared" si="15"/>
        <v>0</v>
      </c>
      <c r="I152" s="577">
        <f t="shared" si="16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8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14"/>
        <v>0</v>
      </c>
      <c r="H153" s="526">
        <f t="shared" si="15"/>
        <v>0</v>
      </c>
      <c r="I153" s="577">
        <f t="shared" si="16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8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14"/>
        <v>0</v>
      </c>
      <c r="H154" s="530">
        <f t="shared" si="15"/>
        <v>0</v>
      </c>
      <c r="I154" s="579">
        <f t="shared" si="16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1742924</v>
      </c>
      <c r="F155" s="375"/>
      <c r="G155" s="375"/>
      <c r="H155" s="375">
        <f>SUM(H99:H154)</f>
        <v>5843257.187341175</v>
      </c>
      <c r="I155" s="375">
        <f>SUM(I99:I154)</f>
        <v>5843257.187341175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view="pageBreakPreview" topLeftCell="A70" zoomScale="60" zoomScaleNormal="80" workbookViewId="0">
      <selection activeCell="E100" sqref="E10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1217145.1920381451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1217145.1920381451</v>
      </c>
      <c r="O6" s="269"/>
      <c r="P6" s="269"/>
    </row>
    <row r="7" spans="1:16" ht="13.5" thickBot="1">
      <c r="C7" s="467" t="s">
        <v>48</v>
      </c>
      <c r="D7" s="624" t="s">
        <v>443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460</v>
      </c>
      <c r="E9" s="637" t="s">
        <v>461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9628141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229241.45238095237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72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1193028.1258707806</v>
      </c>
      <c r="H18" s="639">
        <v>1193028.1258707806</v>
      </c>
      <c r="I18" s="511">
        <f t="shared" si="0"/>
        <v>0</v>
      </c>
      <c r="J18" s="511"/>
      <c r="K18" s="518">
        <f>+G18</f>
        <v>1193028.1258707806</v>
      </c>
      <c r="L18" s="519">
        <f t="shared" si="1"/>
        <v>0</v>
      </c>
      <c r="M18" s="518">
        <f>+H18</f>
        <v>1193028.1258707806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523">
        <f>IF(F18+SUM(E$17:E18)=D$10,F18,D$10-SUM(E$17:E18))</f>
        <v>9434067.7297126204</v>
      </c>
      <c r="E19" s="522">
        <f>IF(+I14&lt;F18,I14,D19)</f>
        <v>229241.45238095237</v>
      </c>
      <c r="F19" s="523">
        <f t="shared" ref="F19:F72" si="4">+D19-E19</f>
        <v>9204826.2773316689</v>
      </c>
      <c r="G19" s="524">
        <f t="shared" ref="G19:G72" si="5">+I$12*((D19+F19)/2)+E19</f>
        <v>1217145.1920381451</v>
      </c>
      <c r="H19" s="491">
        <f t="shared" ref="H19:H72" si="6">+I$13*((D19+F19)/2)+E19</f>
        <v>1217145.1920381451</v>
      </c>
      <c r="I19" s="511">
        <f t="shared" si="0"/>
        <v>0</v>
      </c>
      <c r="J19" s="511"/>
      <c r="K19" s="525"/>
      <c r="L19" s="514">
        <f t="shared" si="1"/>
        <v>0</v>
      </c>
      <c r="M19" s="525"/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2022</v>
      </c>
      <c r="D20" s="523">
        <f>IF(F19+SUM(E$17:E19)=D$10,F19,D$10-SUM(E$17:E19))</f>
        <v>9204826.2773316689</v>
      </c>
      <c r="E20" s="522">
        <f>IF(+I14&lt;F19,I14,D20)</f>
        <v>229241.45238095237</v>
      </c>
      <c r="F20" s="523">
        <f t="shared" si="4"/>
        <v>8975584.8249507174</v>
      </c>
      <c r="G20" s="524">
        <f t="shared" si="5"/>
        <v>1192844.5561735923</v>
      </c>
      <c r="H20" s="491">
        <f t="shared" si="6"/>
        <v>1192844.5561735923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7"/>
        <v/>
      </c>
      <c r="C21" s="507">
        <f>IF(D11="","-",+C20+1)</f>
        <v>2023</v>
      </c>
      <c r="D21" s="523">
        <f>IF(F20+SUM(E$17:E20)=D$10,F20,D$10-SUM(E$17:E20))</f>
        <v>8975584.8249507174</v>
      </c>
      <c r="E21" s="522">
        <f>IF(+I14&lt;F20,I14,D21)</f>
        <v>229241.45238095237</v>
      </c>
      <c r="F21" s="523">
        <f t="shared" si="4"/>
        <v>8746343.3725697659</v>
      </c>
      <c r="G21" s="524">
        <f t="shared" si="5"/>
        <v>1168543.9203090398</v>
      </c>
      <c r="H21" s="491">
        <f t="shared" si="6"/>
        <v>1168543.9203090398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7"/>
        <v/>
      </c>
      <c r="C22" s="507">
        <f>IF(D11="","-",+C21+1)</f>
        <v>2024</v>
      </c>
      <c r="D22" s="523">
        <f>IF(F21+SUM(E$17:E21)=D$10,F21,D$10-SUM(E$17:E21))</f>
        <v>8746343.3725697659</v>
      </c>
      <c r="E22" s="522">
        <f>IF(+I14&lt;F21,I14,D22)</f>
        <v>229241.45238095237</v>
      </c>
      <c r="F22" s="523">
        <f t="shared" si="4"/>
        <v>8517101.9201888144</v>
      </c>
      <c r="G22" s="524">
        <f t="shared" si="5"/>
        <v>1144243.284444487</v>
      </c>
      <c r="H22" s="491">
        <f t="shared" si="6"/>
        <v>1144243.284444487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8517101.9201888144</v>
      </c>
      <c r="E23" s="522">
        <f>IF(+I14&lt;F22,I14,D23)</f>
        <v>229241.45238095237</v>
      </c>
      <c r="F23" s="523">
        <f t="shared" si="4"/>
        <v>8287860.467807862</v>
      </c>
      <c r="G23" s="524">
        <f t="shared" si="5"/>
        <v>1119942.6485799344</v>
      </c>
      <c r="H23" s="491">
        <f t="shared" si="6"/>
        <v>1119942.6485799344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8287860.467807862</v>
      </c>
      <c r="E24" s="522">
        <f>IF(+I14&lt;F23,I14,D24)</f>
        <v>229241.45238095237</v>
      </c>
      <c r="F24" s="523">
        <f t="shared" si="4"/>
        <v>8058619.0154269096</v>
      </c>
      <c r="G24" s="524">
        <f t="shared" si="5"/>
        <v>1095642.0127153813</v>
      </c>
      <c r="H24" s="491">
        <f t="shared" si="6"/>
        <v>1095642.0127153813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8058619.0154269096</v>
      </c>
      <c r="E25" s="522">
        <f>IF(+I14&lt;F24,I14,D25)</f>
        <v>229241.45238095237</v>
      </c>
      <c r="F25" s="523">
        <f t="shared" si="4"/>
        <v>7829377.5630459571</v>
      </c>
      <c r="G25" s="524">
        <f t="shared" si="5"/>
        <v>1071341.3768508288</v>
      </c>
      <c r="H25" s="491">
        <f t="shared" si="6"/>
        <v>1071341.3768508288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7829377.5630459571</v>
      </c>
      <c r="E26" s="522">
        <f>IF(+I14&lt;F25,I14,D26)</f>
        <v>229241.45238095237</v>
      </c>
      <c r="F26" s="523">
        <f t="shared" si="4"/>
        <v>7600136.1106650047</v>
      </c>
      <c r="G26" s="524">
        <f t="shared" si="5"/>
        <v>1047040.740986276</v>
      </c>
      <c r="H26" s="491">
        <f t="shared" si="6"/>
        <v>1047040.740986276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7600136.1106650047</v>
      </c>
      <c r="E27" s="522">
        <f>IF(+I14&lt;F26,I14,D27)</f>
        <v>229241.45238095237</v>
      </c>
      <c r="F27" s="523">
        <f t="shared" si="4"/>
        <v>7370894.6582840523</v>
      </c>
      <c r="G27" s="524">
        <f t="shared" si="5"/>
        <v>1022740.1051217231</v>
      </c>
      <c r="H27" s="491">
        <f t="shared" si="6"/>
        <v>1022740.1051217231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7370894.6582840523</v>
      </c>
      <c r="E28" s="522">
        <f>IF(+I14&lt;F27,I14,D28)</f>
        <v>229241.45238095237</v>
      </c>
      <c r="F28" s="523">
        <f t="shared" si="4"/>
        <v>7141653.2059030998</v>
      </c>
      <c r="G28" s="524">
        <f t="shared" si="5"/>
        <v>998439.46925717033</v>
      </c>
      <c r="H28" s="491">
        <f t="shared" si="6"/>
        <v>998439.46925717033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7141653.2059030998</v>
      </c>
      <c r="E29" s="522">
        <f>IF(+I14&lt;F28,I14,D29)</f>
        <v>229241.45238095237</v>
      </c>
      <c r="F29" s="523">
        <f t="shared" si="4"/>
        <v>6912411.7535221474</v>
      </c>
      <c r="G29" s="524">
        <f t="shared" si="5"/>
        <v>974138.83339261753</v>
      </c>
      <c r="H29" s="491">
        <f t="shared" si="6"/>
        <v>974138.83339261753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6912411.7535221474</v>
      </c>
      <c r="E30" s="522">
        <f>IF(+I14&lt;F29,I14,D30)</f>
        <v>229241.45238095237</v>
      </c>
      <c r="F30" s="523">
        <f t="shared" si="4"/>
        <v>6683170.301141195</v>
      </c>
      <c r="G30" s="524">
        <f t="shared" si="5"/>
        <v>949838.19752806472</v>
      </c>
      <c r="H30" s="491">
        <f t="shared" si="6"/>
        <v>949838.19752806472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6683170.301141195</v>
      </c>
      <c r="E31" s="522">
        <f>IF(+I14&lt;F30,I14,D31)</f>
        <v>229241.45238095237</v>
      </c>
      <c r="F31" s="523">
        <f t="shared" si="4"/>
        <v>6453928.8487602426</v>
      </c>
      <c r="G31" s="524">
        <f t="shared" si="5"/>
        <v>925537.56166351214</v>
      </c>
      <c r="H31" s="491">
        <f t="shared" si="6"/>
        <v>925537.56166351214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6453928.8487602426</v>
      </c>
      <c r="E32" s="522">
        <f>IF(+I14&lt;F31,I14,D32)</f>
        <v>229241.45238095237</v>
      </c>
      <c r="F32" s="523">
        <f t="shared" si="4"/>
        <v>6224687.3963792901</v>
      </c>
      <c r="G32" s="524">
        <f t="shared" si="5"/>
        <v>901236.9257989591</v>
      </c>
      <c r="H32" s="491">
        <f t="shared" si="6"/>
        <v>901236.9257989591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6224687.3963792901</v>
      </c>
      <c r="E33" s="522">
        <f>IF(+I14&lt;F32,I14,D33)</f>
        <v>229241.45238095237</v>
      </c>
      <c r="F33" s="523">
        <f t="shared" si="4"/>
        <v>5995445.9439983377</v>
      </c>
      <c r="G33" s="524">
        <f t="shared" si="5"/>
        <v>876936.28993440652</v>
      </c>
      <c r="H33" s="491">
        <f t="shared" si="6"/>
        <v>876936.28993440652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5995445.9439983377</v>
      </c>
      <c r="E34" s="522">
        <f>IF(+I14&lt;F33,I14,D34)</f>
        <v>229241.45238095237</v>
      </c>
      <c r="F34" s="523">
        <f t="shared" si="4"/>
        <v>5766204.4916173853</v>
      </c>
      <c r="G34" s="524">
        <f t="shared" si="5"/>
        <v>852635.65406985371</v>
      </c>
      <c r="H34" s="491">
        <f t="shared" si="6"/>
        <v>852635.65406985371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5766204.4916173853</v>
      </c>
      <c r="E35" s="522">
        <f>IF(+I14&lt;F34,I14,D35)</f>
        <v>229241.45238095237</v>
      </c>
      <c r="F35" s="523">
        <f t="shared" si="4"/>
        <v>5536963.0392364329</v>
      </c>
      <c r="G35" s="524">
        <f t="shared" si="5"/>
        <v>828335.0182053009</v>
      </c>
      <c r="H35" s="491">
        <f t="shared" si="6"/>
        <v>828335.0182053009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5536963.0392364329</v>
      </c>
      <c r="E36" s="522">
        <f>IF(+I14&lt;F35,I14,D36)</f>
        <v>229241.45238095237</v>
      </c>
      <c r="F36" s="523">
        <f t="shared" si="4"/>
        <v>5307721.5868554804</v>
      </c>
      <c r="G36" s="524">
        <f t="shared" si="5"/>
        <v>804034.3823407481</v>
      </c>
      <c r="H36" s="491">
        <f t="shared" si="6"/>
        <v>804034.3823407481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5307721.5868554804</v>
      </c>
      <c r="E37" s="522">
        <f>IF(+I14&lt;F36,I14,D37)</f>
        <v>229241.45238095237</v>
      </c>
      <c r="F37" s="523">
        <f t="shared" si="4"/>
        <v>5078480.134474528</v>
      </c>
      <c r="G37" s="524">
        <f t="shared" si="5"/>
        <v>779733.74647619552</v>
      </c>
      <c r="H37" s="491">
        <f t="shared" si="6"/>
        <v>779733.74647619552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7"/>
        <v/>
      </c>
      <c r="C38" s="507">
        <f>IF(D11="","-",+C37+1)</f>
        <v>2040</v>
      </c>
      <c r="D38" s="523">
        <f>IF(F37+SUM(E$17:E37)=D$10,F37,D$10-SUM(E$17:E37))</f>
        <v>5078480.134474528</v>
      </c>
      <c r="E38" s="522">
        <f>IF(+I14&lt;F37,I14,D38)</f>
        <v>229241.45238095237</v>
      </c>
      <c r="F38" s="523">
        <f t="shared" si="4"/>
        <v>4849238.6820935756</v>
      </c>
      <c r="G38" s="524">
        <f t="shared" si="5"/>
        <v>755433.11061164248</v>
      </c>
      <c r="H38" s="491">
        <f t="shared" si="6"/>
        <v>755433.11061164248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4849238.6820935756</v>
      </c>
      <c r="E39" s="522">
        <f>IF(+I14&lt;F38,I14,D39)</f>
        <v>229241.45238095237</v>
      </c>
      <c r="F39" s="523">
        <f t="shared" si="4"/>
        <v>4619997.2297126232</v>
      </c>
      <c r="G39" s="524">
        <f t="shared" si="5"/>
        <v>731132.4747470899</v>
      </c>
      <c r="H39" s="491">
        <f t="shared" si="6"/>
        <v>731132.4747470899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4619997.2297126232</v>
      </c>
      <c r="E40" s="522">
        <f>IF(+I14&lt;F39,I14,D40)</f>
        <v>229241.45238095237</v>
      </c>
      <c r="F40" s="523">
        <f t="shared" si="4"/>
        <v>4390755.7773316707</v>
      </c>
      <c r="G40" s="524">
        <f t="shared" si="5"/>
        <v>706831.83888253698</v>
      </c>
      <c r="H40" s="491">
        <f t="shared" si="6"/>
        <v>706831.83888253698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4390755.7773316707</v>
      </c>
      <c r="E41" s="522">
        <f>IF(+I14&lt;F40,I14,D41)</f>
        <v>229241.45238095237</v>
      </c>
      <c r="F41" s="523">
        <f t="shared" si="4"/>
        <v>4161514.3249507183</v>
      </c>
      <c r="G41" s="524">
        <f t="shared" si="5"/>
        <v>682531.20301798428</v>
      </c>
      <c r="H41" s="491">
        <f t="shared" si="6"/>
        <v>682531.20301798428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4161514.3249507183</v>
      </c>
      <c r="E42" s="522">
        <f>IF(+I14&lt;F41,I14,D42)</f>
        <v>229241.45238095237</v>
      </c>
      <c r="F42" s="523">
        <f t="shared" si="4"/>
        <v>3932272.8725697659</v>
      </c>
      <c r="G42" s="524">
        <f t="shared" si="5"/>
        <v>658230.56715343148</v>
      </c>
      <c r="H42" s="491">
        <f t="shared" si="6"/>
        <v>658230.56715343148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3932272.8725697659</v>
      </c>
      <c r="E43" s="522">
        <f>IF(+I14&lt;F42,I14,D43)</f>
        <v>229241.45238095237</v>
      </c>
      <c r="F43" s="523">
        <f t="shared" si="4"/>
        <v>3703031.4201888135</v>
      </c>
      <c r="G43" s="524">
        <f t="shared" si="5"/>
        <v>633929.93128887867</v>
      </c>
      <c r="H43" s="491">
        <f t="shared" si="6"/>
        <v>633929.93128887867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3703031.4201888135</v>
      </c>
      <c r="E44" s="522">
        <f>IF(+I14&lt;F43,I14,D44)</f>
        <v>229241.45238095237</v>
      </c>
      <c r="F44" s="523">
        <f t="shared" si="4"/>
        <v>3473789.967807861</v>
      </c>
      <c r="G44" s="524">
        <f t="shared" si="5"/>
        <v>609629.29542432586</v>
      </c>
      <c r="H44" s="491">
        <f t="shared" si="6"/>
        <v>609629.29542432586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3473789.967807861</v>
      </c>
      <c r="E45" s="522">
        <f>IF(+I14&lt;F44,I14,D45)</f>
        <v>229241.45238095237</v>
      </c>
      <c r="F45" s="523">
        <f t="shared" si="4"/>
        <v>3244548.5154269086</v>
      </c>
      <c r="G45" s="524">
        <f t="shared" si="5"/>
        <v>585328.65955977305</v>
      </c>
      <c r="H45" s="491">
        <f t="shared" si="6"/>
        <v>585328.65955977305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3244548.5154269086</v>
      </c>
      <c r="E46" s="522">
        <f>IF(+I14&lt;F45,I14,D46)</f>
        <v>229241.45238095237</v>
      </c>
      <c r="F46" s="523">
        <f t="shared" si="4"/>
        <v>3015307.0630459562</v>
      </c>
      <c r="G46" s="524">
        <f t="shared" si="5"/>
        <v>561028.02369522036</v>
      </c>
      <c r="H46" s="491">
        <f t="shared" si="6"/>
        <v>561028.02369522036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3015307.0630459562</v>
      </c>
      <c r="E47" s="522">
        <f>IF(+I14&lt;F46,I14,D47)</f>
        <v>229241.45238095237</v>
      </c>
      <c r="F47" s="523">
        <f t="shared" si="4"/>
        <v>2786065.6106650038</v>
      </c>
      <c r="G47" s="524">
        <f t="shared" si="5"/>
        <v>536727.38783066755</v>
      </c>
      <c r="H47" s="491">
        <f t="shared" si="6"/>
        <v>536727.38783066755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2786065.6106650038</v>
      </c>
      <c r="E48" s="522">
        <f>IF(+I14&lt;F47,I14,D48)</f>
        <v>229241.45238095237</v>
      </c>
      <c r="F48" s="523">
        <f t="shared" si="4"/>
        <v>2556824.1582840513</v>
      </c>
      <c r="G48" s="524">
        <f t="shared" si="5"/>
        <v>512426.7519661148</v>
      </c>
      <c r="H48" s="491">
        <f t="shared" si="6"/>
        <v>512426.7519661148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2556824.1582840513</v>
      </c>
      <c r="E49" s="522">
        <f>IF(+I14&lt;F48,I14,D49)</f>
        <v>229241.45238095237</v>
      </c>
      <c r="F49" s="523">
        <f t="shared" si="4"/>
        <v>2327582.7059030989</v>
      </c>
      <c r="G49" s="524">
        <f t="shared" si="5"/>
        <v>488126.11610156205</v>
      </c>
      <c r="H49" s="491">
        <f t="shared" si="6"/>
        <v>488126.11610156205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2327582.7059030989</v>
      </c>
      <c r="E50" s="522">
        <f>IF(+I14&lt;F49,I14,D50)</f>
        <v>229241.45238095237</v>
      </c>
      <c r="F50" s="523">
        <f t="shared" si="4"/>
        <v>2098341.2535221465</v>
      </c>
      <c r="G50" s="524">
        <f t="shared" si="5"/>
        <v>463825.48023700924</v>
      </c>
      <c r="H50" s="491">
        <f t="shared" si="6"/>
        <v>463825.48023700924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2098341.2535221465</v>
      </c>
      <c r="E51" s="522">
        <f>IF(+I14&lt;F50,I14,D51)</f>
        <v>229241.45238095237</v>
      </c>
      <c r="F51" s="523">
        <f t="shared" si="4"/>
        <v>1869099.8011411941</v>
      </c>
      <c r="G51" s="524">
        <f t="shared" si="5"/>
        <v>439524.84437245643</v>
      </c>
      <c r="H51" s="491">
        <f t="shared" si="6"/>
        <v>439524.84437245643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7"/>
        <v/>
      </c>
      <c r="C52" s="507">
        <f>IF(D11="","-",+C51+1)</f>
        <v>2054</v>
      </c>
      <c r="D52" s="523">
        <f>IF(F51+SUM(E$17:E51)=D$10,F51,D$10-SUM(E$17:E51))</f>
        <v>1869099.8011411941</v>
      </c>
      <c r="E52" s="522">
        <f>IF(+I14&lt;F51,I14,D52)</f>
        <v>229241.45238095237</v>
      </c>
      <c r="F52" s="523">
        <f t="shared" si="4"/>
        <v>1639858.3487602416</v>
      </c>
      <c r="G52" s="524">
        <f t="shared" si="5"/>
        <v>415224.20850790368</v>
      </c>
      <c r="H52" s="491">
        <f t="shared" si="6"/>
        <v>415224.20850790368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1639858.3487602416</v>
      </c>
      <c r="E53" s="522">
        <f>IF(+I14&lt;F52,I14,D53)</f>
        <v>229241.45238095237</v>
      </c>
      <c r="F53" s="523">
        <f t="shared" si="4"/>
        <v>1410616.8963792892</v>
      </c>
      <c r="G53" s="524">
        <f t="shared" si="5"/>
        <v>390923.57264335093</v>
      </c>
      <c r="H53" s="491">
        <f t="shared" si="6"/>
        <v>390923.57264335093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1410616.8963792892</v>
      </c>
      <c r="E54" s="522">
        <f>IF(+I14&lt;F53,I14,D54)</f>
        <v>229241.45238095237</v>
      </c>
      <c r="F54" s="523">
        <f t="shared" si="4"/>
        <v>1181375.4439983368</v>
      </c>
      <c r="G54" s="524">
        <f t="shared" si="5"/>
        <v>366622.93677879812</v>
      </c>
      <c r="H54" s="491">
        <f t="shared" si="6"/>
        <v>366622.93677879812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1181375.4439983368</v>
      </c>
      <c r="E55" s="522">
        <f>IF(+I14&lt;F54,I14,D55)</f>
        <v>229241.45238095237</v>
      </c>
      <c r="F55" s="523">
        <f t="shared" si="4"/>
        <v>952133.99161738437</v>
      </c>
      <c r="G55" s="524">
        <f t="shared" si="5"/>
        <v>342322.30091424531</v>
      </c>
      <c r="H55" s="491">
        <f t="shared" si="6"/>
        <v>342322.30091424531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952133.99161738437</v>
      </c>
      <c r="E56" s="522">
        <f>IF(+I14&lt;F55,I14,D56)</f>
        <v>229241.45238095237</v>
      </c>
      <c r="F56" s="523">
        <f t="shared" si="4"/>
        <v>722892.53923643194</v>
      </c>
      <c r="G56" s="524">
        <f t="shared" si="5"/>
        <v>318021.66504969256</v>
      </c>
      <c r="H56" s="491">
        <f t="shared" si="6"/>
        <v>318021.66504969256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722892.53923643194</v>
      </c>
      <c r="E57" s="522">
        <f>IF(+I14&lt;F56,I14,D57)</f>
        <v>229241.45238095237</v>
      </c>
      <c r="F57" s="523">
        <f t="shared" si="4"/>
        <v>493651.08685547957</v>
      </c>
      <c r="G57" s="524">
        <f t="shared" si="5"/>
        <v>293721.02918513981</v>
      </c>
      <c r="H57" s="491">
        <f t="shared" si="6"/>
        <v>293721.02918513981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493651.08685547957</v>
      </c>
      <c r="E58" s="522">
        <f>IF(+I14&lt;F57,I14,D58)</f>
        <v>229241.45238095237</v>
      </c>
      <c r="F58" s="523">
        <f t="shared" si="4"/>
        <v>264409.63447452721</v>
      </c>
      <c r="G58" s="524">
        <f t="shared" si="5"/>
        <v>269420.393320587</v>
      </c>
      <c r="H58" s="491">
        <f t="shared" si="6"/>
        <v>269420.393320587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264409.63447452721</v>
      </c>
      <c r="E59" s="522">
        <f>IF(+I14&lt;F58,I14,D59)</f>
        <v>229241.45238095237</v>
      </c>
      <c r="F59" s="523">
        <f t="shared" si="4"/>
        <v>35168.18209357484</v>
      </c>
      <c r="G59" s="524">
        <f t="shared" si="5"/>
        <v>245119.75745603425</v>
      </c>
      <c r="H59" s="491">
        <f t="shared" si="6"/>
        <v>245119.75745603425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7"/>
        <v/>
      </c>
      <c r="C60" s="507">
        <f>IF(D11="","-",+C59+1)</f>
        <v>2062</v>
      </c>
      <c r="D60" s="523">
        <f>IF(F59+SUM(E$17:E59)=D$10,F59,D$10-SUM(E$17:E59))</f>
        <v>35168.18209357484</v>
      </c>
      <c r="E60" s="522">
        <f>IF(+I14&lt;F59,I14,D60)</f>
        <v>35168.18209357484</v>
      </c>
      <c r="F60" s="523">
        <f t="shared" si="4"/>
        <v>0</v>
      </c>
      <c r="G60" s="524">
        <f t="shared" si="5"/>
        <v>37032.175664977585</v>
      </c>
      <c r="H60" s="491">
        <f t="shared" si="6"/>
        <v>37032.175664977585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4"/>
        <v>0</v>
      </c>
      <c r="G61" s="526">
        <f t="shared" si="5"/>
        <v>0</v>
      </c>
      <c r="H61" s="491">
        <f t="shared" si="6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4"/>
        <v>0</v>
      </c>
      <c r="G62" s="526">
        <f t="shared" si="5"/>
        <v>0</v>
      </c>
      <c r="H62" s="491">
        <f t="shared" si="6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4"/>
        <v>0</v>
      </c>
      <c r="G63" s="526">
        <f t="shared" si="5"/>
        <v>0</v>
      </c>
      <c r="H63" s="491">
        <f t="shared" si="6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4"/>
        <v>0</v>
      </c>
      <c r="G64" s="526">
        <f t="shared" si="5"/>
        <v>0</v>
      </c>
      <c r="H64" s="491">
        <f t="shared" si="6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4"/>
        <v>0</v>
      </c>
      <c r="G65" s="526">
        <f t="shared" si="5"/>
        <v>0</v>
      </c>
      <c r="H65" s="491">
        <f t="shared" si="6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4"/>
        <v>0</v>
      </c>
      <c r="G66" s="526">
        <f t="shared" si="5"/>
        <v>0</v>
      </c>
      <c r="H66" s="491">
        <f t="shared" si="6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4"/>
        <v>0</v>
      </c>
      <c r="G67" s="526">
        <f t="shared" si="5"/>
        <v>0</v>
      </c>
      <c r="H67" s="491">
        <f t="shared" si="6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4"/>
        <v>0</v>
      </c>
      <c r="G68" s="526">
        <f t="shared" si="5"/>
        <v>0</v>
      </c>
      <c r="H68" s="491">
        <f t="shared" si="6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4"/>
        <v>0</v>
      </c>
      <c r="G69" s="526">
        <f t="shared" si="5"/>
        <v>0</v>
      </c>
      <c r="H69" s="491">
        <f t="shared" si="6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4"/>
        <v>0</v>
      </c>
      <c r="G70" s="526">
        <f t="shared" si="5"/>
        <v>0</v>
      </c>
      <c r="H70" s="491">
        <f t="shared" si="6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4"/>
        <v>0</v>
      </c>
      <c r="G71" s="526">
        <f t="shared" si="5"/>
        <v>0</v>
      </c>
      <c r="H71" s="491">
        <f t="shared" si="6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4"/>
        <v>0</v>
      </c>
      <c r="G72" s="530">
        <f t="shared" si="5"/>
        <v>0</v>
      </c>
      <c r="H72" s="471">
        <f t="shared" si="6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9628141</v>
      </c>
      <c r="F73" s="375"/>
      <c r="G73" s="375">
        <f>SUM(G17:G72)</f>
        <v>31602574.103644859</v>
      </c>
      <c r="H73" s="375">
        <f>SUM(H17:H72)</f>
        <v>31602574.103644859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396082.33747842355</v>
      </c>
      <c r="N87" s="546">
        <f>IF(J92&lt;D11,0,VLOOKUP(J92,C17:O72,11))</f>
        <v>396082.33747842355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515199.63761580712</v>
      </c>
      <c r="N88" s="550">
        <f>IF(J92&lt;D11,0,VLOOKUP(J92,C99:P154,7))</f>
        <v>515199.63761580712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119117.30013738357</v>
      </c>
      <c r="N89" s="555">
        <f>+N88-N87</f>
        <v>119117.30013738357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9626252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223866.32558139536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374">
        <f>IF(D93=C99,0,D92)</f>
        <v>0</v>
      </c>
      <c r="E99" s="524">
        <v>0</v>
      </c>
      <c r="F99" s="523">
        <f>IF(D93=C99,+D92-E99,+D99-E99)</f>
        <v>9626252</v>
      </c>
      <c r="G99" s="603">
        <f t="shared" ref="G99:G154" si="8">+(F99+D99)/2</f>
        <v>4813126</v>
      </c>
      <c r="H99" s="604">
        <f>+J94*G99+E99</f>
        <v>515199.63761580712</v>
      </c>
      <c r="I99" s="605">
        <f>+J95*G99+E99</f>
        <v>515199.63761580712</v>
      </c>
      <c r="J99" s="514">
        <f t="shared" ref="J99:J130" si="9">+I99-H99</f>
        <v>0</v>
      </c>
      <c r="K99" s="514"/>
      <c r="L99" s="619"/>
      <c r="M99" s="513">
        <f t="shared" ref="M99:M130" si="10">IF(L99&lt;&gt;0,+H99-L99,0)</f>
        <v>0</v>
      </c>
      <c r="N99" s="619"/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374">
        <f>IF(F99+SUM(E$99:E99)=D$92,F99,D$92-SUM(E$99:E99))</f>
        <v>9626252</v>
      </c>
      <c r="E100" s="522">
        <f>IF(+J96&lt;F99,J96,D100)</f>
        <v>223866.32558139536</v>
      </c>
      <c r="F100" s="523">
        <f t="shared" ref="F100:F154" si="13">+D100-E100</f>
        <v>9402385.674418604</v>
      </c>
      <c r="G100" s="523">
        <f t="shared" si="8"/>
        <v>9514318.8372093029</v>
      </c>
      <c r="H100" s="526">
        <f t="shared" ref="H100:H154" si="14">+J$94*G100+E100</f>
        <v>1242284.2138917118</v>
      </c>
      <c r="I100" s="577">
        <f t="shared" ref="I100:I154" si="15">+J$95*G100+E100</f>
        <v>1242284.2138917118</v>
      </c>
      <c r="J100" s="514">
        <f t="shared" si="9"/>
        <v>0</v>
      </c>
      <c r="K100" s="514"/>
      <c r="L100" s="525"/>
      <c r="M100" s="514">
        <f t="shared" si="10"/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2021</v>
      </c>
      <c r="D101" s="374">
        <f>IF(F100+SUM(E$99:E100)=D$92,F100,D$92-SUM(E$99:E100))</f>
        <v>9402385.674418604</v>
      </c>
      <c r="E101" s="522">
        <f>IF(+J96&lt;F100,J96,D101)</f>
        <v>223866.32558139536</v>
      </c>
      <c r="F101" s="523">
        <f t="shared" si="13"/>
        <v>9178519.348837208</v>
      </c>
      <c r="G101" s="523">
        <f t="shared" si="8"/>
        <v>9290452.5116279051</v>
      </c>
      <c r="H101" s="526">
        <f t="shared" si="14"/>
        <v>1218321.4400491158</v>
      </c>
      <c r="I101" s="577">
        <f t="shared" si="15"/>
        <v>1218321.4400491158</v>
      </c>
      <c r="J101" s="514">
        <f t="shared" si="9"/>
        <v>0</v>
      </c>
      <c r="K101" s="514"/>
      <c r="L101" s="525"/>
      <c r="M101" s="514">
        <f t="shared" si="10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6"/>
        <v/>
      </c>
      <c r="C102" s="507">
        <f>IF(D93="","-",+C101+1)</f>
        <v>2022</v>
      </c>
      <c r="D102" s="374">
        <f>IF(F101+SUM(E$99:E101)=D$92,F101,D$92-SUM(E$99:E101))</f>
        <v>9178519.348837208</v>
      </c>
      <c r="E102" s="522">
        <f>IF(+J96&lt;F101,J96,D102)</f>
        <v>223866.32558139536</v>
      </c>
      <c r="F102" s="523">
        <f t="shared" si="13"/>
        <v>8954653.023255812</v>
      </c>
      <c r="G102" s="523">
        <f t="shared" si="8"/>
        <v>9066586.1860465109</v>
      </c>
      <c r="H102" s="526">
        <f t="shared" si="14"/>
        <v>1194358.6662065203</v>
      </c>
      <c r="I102" s="577">
        <f t="shared" si="15"/>
        <v>1194358.6662065203</v>
      </c>
      <c r="J102" s="514">
        <f t="shared" si="9"/>
        <v>0</v>
      </c>
      <c r="K102" s="514"/>
      <c r="L102" s="525"/>
      <c r="M102" s="514">
        <f t="shared" si="10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6"/>
        <v/>
      </c>
      <c r="C103" s="507">
        <f>IF(D93="","-",+C102+1)</f>
        <v>2023</v>
      </c>
      <c r="D103" s="374">
        <f>IF(F102+SUM(E$99:E102)=D$92,F102,D$92-SUM(E$99:E102))</f>
        <v>8954653.023255812</v>
      </c>
      <c r="E103" s="522">
        <f>IF(+J96&lt;F102,J96,D103)</f>
        <v>223866.32558139536</v>
      </c>
      <c r="F103" s="523">
        <f t="shared" si="13"/>
        <v>8730786.697674416</v>
      </c>
      <c r="G103" s="523">
        <f t="shared" si="8"/>
        <v>8842719.8604651131</v>
      </c>
      <c r="H103" s="526">
        <f t="shared" si="14"/>
        <v>1170395.8923639243</v>
      </c>
      <c r="I103" s="577">
        <f t="shared" si="15"/>
        <v>1170395.8923639243</v>
      </c>
      <c r="J103" s="514">
        <f t="shared" si="9"/>
        <v>0</v>
      </c>
      <c r="K103" s="514"/>
      <c r="L103" s="525"/>
      <c r="M103" s="514">
        <f t="shared" si="10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6"/>
        <v/>
      </c>
      <c r="C104" s="507">
        <f>IF(D93="","-",+C103+1)</f>
        <v>2024</v>
      </c>
      <c r="D104" s="374">
        <f>IF(F103+SUM(E$99:E103)=D$92,F103,D$92-SUM(E$99:E103))</f>
        <v>8730786.697674416</v>
      </c>
      <c r="E104" s="522">
        <f>IF(+J96&lt;F103,J96,D104)</f>
        <v>223866.32558139536</v>
      </c>
      <c r="F104" s="523">
        <f t="shared" si="13"/>
        <v>8506920.37209302</v>
      </c>
      <c r="G104" s="523">
        <f t="shared" si="8"/>
        <v>8618853.5348837189</v>
      </c>
      <c r="H104" s="526">
        <f t="shared" si="14"/>
        <v>1146433.1185213288</v>
      </c>
      <c r="I104" s="577">
        <f t="shared" si="15"/>
        <v>1146433.1185213288</v>
      </c>
      <c r="J104" s="514">
        <f t="shared" si="9"/>
        <v>0</v>
      </c>
      <c r="K104" s="514"/>
      <c r="L104" s="525"/>
      <c r="M104" s="514">
        <f t="shared" si="10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6"/>
        <v/>
      </c>
      <c r="C105" s="507">
        <f>IF(D93="","-",+C104+1)</f>
        <v>2025</v>
      </c>
      <c r="D105" s="374">
        <f>IF(F104+SUM(E$99:E104)=D$92,F104,D$92-SUM(E$99:E104))</f>
        <v>8506920.37209302</v>
      </c>
      <c r="E105" s="522">
        <f>IF(+J96&lt;F104,J96,D105)</f>
        <v>223866.32558139536</v>
      </c>
      <c r="F105" s="523">
        <f t="shared" si="13"/>
        <v>8283054.0465116249</v>
      </c>
      <c r="G105" s="523">
        <f t="shared" si="8"/>
        <v>8394987.2093023229</v>
      </c>
      <c r="H105" s="526">
        <f t="shared" si="14"/>
        <v>1122470.344678733</v>
      </c>
      <c r="I105" s="577">
        <f t="shared" si="15"/>
        <v>1122470.344678733</v>
      </c>
      <c r="J105" s="514">
        <f t="shared" si="9"/>
        <v>0</v>
      </c>
      <c r="K105" s="514"/>
      <c r="L105" s="525"/>
      <c r="M105" s="514">
        <f t="shared" si="10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6"/>
        <v/>
      </c>
      <c r="C106" s="507">
        <f>IF(D93="","-",+C105+1)</f>
        <v>2026</v>
      </c>
      <c r="D106" s="374">
        <f>IF(F105+SUM(E$99:E105)=D$92,F105,D$92-SUM(E$99:E105))</f>
        <v>8283054.0465116249</v>
      </c>
      <c r="E106" s="522">
        <f>IF(+J96&lt;F105,J96,D106)</f>
        <v>223866.32558139536</v>
      </c>
      <c r="F106" s="523">
        <f t="shared" si="13"/>
        <v>8059187.7209302299</v>
      </c>
      <c r="G106" s="523">
        <f t="shared" si="8"/>
        <v>8171120.8837209269</v>
      </c>
      <c r="H106" s="526">
        <f t="shared" si="14"/>
        <v>1098507.5708361373</v>
      </c>
      <c r="I106" s="577">
        <f t="shared" si="15"/>
        <v>1098507.5708361373</v>
      </c>
      <c r="J106" s="514">
        <f t="shared" si="9"/>
        <v>0</v>
      </c>
      <c r="K106" s="514"/>
      <c r="L106" s="525"/>
      <c r="M106" s="514">
        <f t="shared" si="10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6"/>
        <v/>
      </c>
      <c r="C107" s="507">
        <f>IF(D93="","-",+C106+1)</f>
        <v>2027</v>
      </c>
      <c r="D107" s="374">
        <f>IF(F106+SUM(E$99:E106)=D$92,F106,D$92-SUM(E$99:E106))</f>
        <v>8059187.7209302299</v>
      </c>
      <c r="E107" s="522">
        <f>IF(+J96&lt;F106,J96,D107)</f>
        <v>223866.32558139536</v>
      </c>
      <c r="F107" s="523">
        <f t="shared" si="13"/>
        <v>7835321.3953488348</v>
      </c>
      <c r="G107" s="523">
        <f t="shared" si="8"/>
        <v>7947254.5581395328</v>
      </c>
      <c r="H107" s="526">
        <f t="shared" si="14"/>
        <v>1074544.7969935418</v>
      </c>
      <c r="I107" s="577">
        <f t="shared" si="15"/>
        <v>1074544.7969935418</v>
      </c>
      <c r="J107" s="514">
        <f t="shared" si="9"/>
        <v>0</v>
      </c>
      <c r="K107" s="514"/>
      <c r="L107" s="525"/>
      <c r="M107" s="514">
        <f t="shared" si="10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6"/>
        <v/>
      </c>
      <c r="C108" s="507">
        <f>IF(D93="","-",+C107+1)</f>
        <v>2028</v>
      </c>
      <c r="D108" s="374">
        <f>IF(F107+SUM(E$99:E107)=D$92,F107,D$92-SUM(E$99:E107))</f>
        <v>7835321.3953488348</v>
      </c>
      <c r="E108" s="522">
        <f>IF(+J96&lt;F107,J96,D108)</f>
        <v>223866.32558139536</v>
      </c>
      <c r="F108" s="523">
        <f t="shared" si="13"/>
        <v>7611455.0697674397</v>
      </c>
      <c r="G108" s="523">
        <f t="shared" si="8"/>
        <v>7723388.2325581368</v>
      </c>
      <c r="H108" s="526">
        <f t="shared" si="14"/>
        <v>1050582.023150946</v>
      </c>
      <c r="I108" s="577">
        <f t="shared" si="15"/>
        <v>1050582.023150946</v>
      </c>
      <c r="J108" s="514">
        <f t="shared" si="9"/>
        <v>0</v>
      </c>
      <c r="K108" s="514"/>
      <c r="L108" s="525"/>
      <c r="M108" s="514">
        <f t="shared" si="10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6"/>
        <v/>
      </c>
      <c r="C109" s="507">
        <f>IF(D93="","-",+C108+1)</f>
        <v>2029</v>
      </c>
      <c r="D109" s="374">
        <f>IF(F108+SUM(E$99:E108)=D$92,F108,D$92-SUM(E$99:E108))</f>
        <v>7611455.0697674397</v>
      </c>
      <c r="E109" s="522">
        <f>IF(+J96&lt;F108,J96,D109)</f>
        <v>223866.32558139536</v>
      </c>
      <c r="F109" s="523">
        <f t="shared" si="13"/>
        <v>7387588.7441860447</v>
      </c>
      <c r="G109" s="523">
        <f t="shared" si="8"/>
        <v>7499521.9069767427</v>
      </c>
      <c r="H109" s="526">
        <f t="shared" si="14"/>
        <v>1026619.2493083505</v>
      </c>
      <c r="I109" s="577">
        <f t="shared" si="15"/>
        <v>1026619.2493083505</v>
      </c>
      <c r="J109" s="514">
        <f t="shared" si="9"/>
        <v>0</v>
      </c>
      <c r="K109" s="514"/>
      <c r="L109" s="525"/>
      <c r="M109" s="514">
        <f t="shared" si="10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6"/>
        <v/>
      </c>
      <c r="C110" s="507">
        <f>IF(D93="","-",+C109+1)</f>
        <v>2030</v>
      </c>
      <c r="D110" s="374">
        <f>IF(F109+SUM(E$99:E109)=D$92,F109,D$92-SUM(E$99:E109))</f>
        <v>7387588.7441860447</v>
      </c>
      <c r="E110" s="522">
        <f>IF(+J96&lt;F109,J96,D110)</f>
        <v>223866.32558139536</v>
      </c>
      <c r="F110" s="523">
        <f t="shared" si="13"/>
        <v>7163722.4186046496</v>
      </c>
      <c r="G110" s="523">
        <f t="shared" si="8"/>
        <v>7275655.5813953467</v>
      </c>
      <c r="H110" s="526">
        <f t="shared" si="14"/>
        <v>1002656.4754657547</v>
      </c>
      <c r="I110" s="577">
        <f t="shared" si="15"/>
        <v>1002656.4754657547</v>
      </c>
      <c r="J110" s="514">
        <f t="shared" si="9"/>
        <v>0</v>
      </c>
      <c r="K110" s="514"/>
      <c r="L110" s="525"/>
      <c r="M110" s="514">
        <f t="shared" si="10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6"/>
        <v/>
      </c>
      <c r="C111" s="507">
        <f>IF(D93="","-",+C110+1)</f>
        <v>2031</v>
      </c>
      <c r="D111" s="374">
        <f>IF(F110+SUM(E$99:E110)=D$92,F110,D$92-SUM(E$99:E110))</f>
        <v>7163722.4186046496</v>
      </c>
      <c r="E111" s="522">
        <f>IF(+J96&lt;F110,J96,D111)</f>
        <v>223866.32558139536</v>
      </c>
      <c r="F111" s="523">
        <f t="shared" si="13"/>
        <v>6939856.0930232545</v>
      </c>
      <c r="G111" s="523">
        <f t="shared" si="8"/>
        <v>7051789.2558139525</v>
      </c>
      <c r="H111" s="526">
        <f t="shared" si="14"/>
        <v>978693.70162315923</v>
      </c>
      <c r="I111" s="577">
        <f t="shared" si="15"/>
        <v>978693.70162315923</v>
      </c>
      <c r="J111" s="514">
        <f t="shared" si="9"/>
        <v>0</v>
      </c>
      <c r="K111" s="514"/>
      <c r="L111" s="525"/>
      <c r="M111" s="514">
        <f t="shared" si="10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6"/>
        <v/>
      </c>
      <c r="C112" s="507">
        <f>IF(D93="","-",+C111+1)</f>
        <v>2032</v>
      </c>
      <c r="D112" s="374">
        <f>IF(F111+SUM(E$99:E111)=D$92,F111,D$92-SUM(E$99:E111))</f>
        <v>6939856.0930232545</v>
      </c>
      <c r="E112" s="522">
        <f>IF(+J96&lt;F111,J96,D112)</f>
        <v>223866.32558139536</v>
      </c>
      <c r="F112" s="523">
        <f t="shared" si="13"/>
        <v>6715989.7674418595</v>
      </c>
      <c r="G112" s="523">
        <f t="shared" si="8"/>
        <v>6827922.9302325565</v>
      </c>
      <c r="H112" s="526">
        <f t="shared" si="14"/>
        <v>954730.92778056348</v>
      </c>
      <c r="I112" s="577">
        <f t="shared" si="15"/>
        <v>954730.92778056348</v>
      </c>
      <c r="J112" s="514">
        <f t="shared" si="9"/>
        <v>0</v>
      </c>
      <c r="K112" s="514"/>
      <c r="L112" s="525"/>
      <c r="M112" s="514">
        <f t="shared" si="10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6"/>
        <v/>
      </c>
      <c r="C113" s="507">
        <f>IF(D93="","-",+C112+1)</f>
        <v>2033</v>
      </c>
      <c r="D113" s="374">
        <f>IF(F112+SUM(E$99:E112)=D$92,F112,D$92-SUM(E$99:E112))</f>
        <v>6715989.7674418595</v>
      </c>
      <c r="E113" s="522">
        <f>IF(+J96&lt;F112,J96,D113)</f>
        <v>223866.32558139536</v>
      </c>
      <c r="F113" s="523">
        <f t="shared" si="13"/>
        <v>6492123.4418604644</v>
      </c>
      <c r="G113" s="523">
        <f t="shared" si="8"/>
        <v>6604056.6046511624</v>
      </c>
      <c r="H113" s="526">
        <f t="shared" si="14"/>
        <v>930768.15393796796</v>
      </c>
      <c r="I113" s="577">
        <f t="shared" si="15"/>
        <v>930768.15393796796</v>
      </c>
      <c r="J113" s="514">
        <f t="shared" si="9"/>
        <v>0</v>
      </c>
      <c r="K113" s="514"/>
      <c r="L113" s="525"/>
      <c r="M113" s="514">
        <f t="shared" si="10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6"/>
        <v/>
      </c>
      <c r="C114" s="507">
        <f>IF(D93="","-",+C113+1)</f>
        <v>2034</v>
      </c>
      <c r="D114" s="374">
        <f>IF(F113+SUM(E$99:E113)=D$92,F113,D$92-SUM(E$99:E113))</f>
        <v>6492123.4418604644</v>
      </c>
      <c r="E114" s="522">
        <f>IF(+J96&lt;F113,J96,D114)</f>
        <v>223866.32558139536</v>
      </c>
      <c r="F114" s="523">
        <f t="shared" si="13"/>
        <v>6268257.1162790693</v>
      </c>
      <c r="G114" s="523">
        <f t="shared" si="8"/>
        <v>6380190.2790697664</v>
      </c>
      <c r="H114" s="526">
        <f t="shared" si="14"/>
        <v>906805.38009537221</v>
      </c>
      <c r="I114" s="577">
        <f t="shared" si="15"/>
        <v>906805.38009537221</v>
      </c>
      <c r="J114" s="514">
        <f t="shared" si="9"/>
        <v>0</v>
      </c>
      <c r="K114" s="514"/>
      <c r="L114" s="525"/>
      <c r="M114" s="514">
        <f t="shared" si="10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6"/>
        <v/>
      </c>
      <c r="C115" s="507">
        <f>IF(D93="","-",+C114+1)</f>
        <v>2035</v>
      </c>
      <c r="D115" s="374">
        <f>IF(F114+SUM(E$99:E114)=D$92,F114,D$92-SUM(E$99:E114))</f>
        <v>6268257.1162790693</v>
      </c>
      <c r="E115" s="522">
        <f>IF(+J96&lt;F114,J96,D115)</f>
        <v>223866.32558139536</v>
      </c>
      <c r="F115" s="523">
        <f t="shared" si="13"/>
        <v>6044390.7906976743</v>
      </c>
      <c r="G115" s="523">
        <f t="shared" si="8"/>
        <v>6156323.9534883723</v>
      </c>
      <c r="H115" s="526">
        <f t="shared" si="14"/>
        <v>882842.60625277669</v>
      </c>
      <c r="I115" s="577">
        <f t="shared" si="15"/>
        <v>882842.60625277669</v>
      </c>
      <c r="J115" s="514">
        <f t="shared" si="9"/>
        <v>0</v>
      </c>
      <c r="K115" s="514"/>
      <c r="L115" s="525"/>
      <c r="M115" s="514">
        <f t="shared" si="10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6"/>
        <v/>
      </c>
      <c r="C116" s="507">
        <f>IF(D93="","-",+C115+1)</f>
        <v>2036</v>
      </c>
      <c r="D116" s="374">
        <f>IF(F115+SUM(E$99:E115)=D$92,F115,D$92-SUM(E$99:E115))</f>
        <v>6044390.7906976743</v>
      </c>
      <c r="E116" s="522">
        <f>IF(+J96&lt;F115,J96,D116)</f>
        <v>223866.32558139536</v>
      </c>
      <c r="F116" s="523">
        <f t="shared" si="13"/>
        <v>5820524.4651162792</v>
      </c>
      <c r="G116" s="523">
        <f t="shared" si="8"/>
        <v>5932457.6279069763</v>
      </c>
      <c r="H116" s="526">
        <f t="shared" si="14"/>
        <v>858879.83241018094</v>
      </c>
      <c r="I116" s="577">
        <f t="shared" si="15"/>
        <v>858879.83241018094</v>
      </c>
      <c r="J116" s="514">
        <f t="shared" si="9"/>
        <v>0</v>
      </c>
      <c r="K116" s="514"/>
      <c r="L116" s="525"/>
      <c r="M116" s="514">
        <f t="shared" si="10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6"/>
        <v/>
      </c>
      <c r="C117" s="507">
        <f>IF(D93="","-",+C116+1)</f>
        <v>2037</v>
      </c>
      <c r="D117" s="374">
        <f>IF(F116+SUM(E$99:E116)=D$92,F116,D$92-SUM(E$99:E116))</f>
        <v>5820524.4651162792</v>
      </c>
      <c r="E117" s="522">
        <f>IF(+J96&lt;F116,J96,D117)</f>
        <v>223866.32558139536</v>
      </c>
      <c r="F117" s="523">
        <f t="shared" si="13"/>
        <v>5596658.1395348841</v>
      </c>
      <c r="G117" s="523">
        <f t="shared" si="8"/>
        <v>5708591.3023255821</v>
      </c>
      <c r="H117" s="526">
        <f t="shared" si="14"/>
        <v>834917.05856758519</v>
      </c>
      <c r="I117" s="577">
        <f t="shared" si="15"/>
        <v>834917.05856758519</v>
      </c>
      <c r="J117" s="514">
        <f t="shared" si="9"/>
        <v>0</v>
      </c>
      <c r="K117" s="514"/>
      <c r="L117" s="525"/>
      <c r="M117" s="514">
        <f t="shared" si="10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6"/>
        <v/>
      </c>
      <c r="C118" s="507">
        <f>IF(D93="","-",+C117+1)</f>
        <v>2038</v>
      </c>
      <c r="D118" s="374">
        <f>IF(F117+SUM(E$99:E117)=D$92,F117,D$92-SUM(E$99:E117))</f>
        <v>5596658.1395348841</v>
      </c>
      <c r="E118" s="522">
        <f>IF(+J96&lt;F117,J96,D118)</f>
        <v>223866.32558139536</v>
      </c>
      <c r="F118" s="523">
        <f t="shared" si="13"/>
        <v>5372791.8139534891</v>
      </c>
      <c r="G118" s="523">
        <f t="shared" si="8"/>
        <v>5484724.9767441861</v>
      </c>
      <c r="H118" s="526">
        <f t="shared" si="14"/>
        <v>810954.28472498944</v>
      </c>
      <c r="I118" s="577">
        <f t="shared" si="15"/>
        <v>810954.28472498944</v>
      </c>
      <c r="J118" s="514">
        <f t="shared" si="9"/>
        <v>0</v>
      </c>
      <c r="K118" s="514"/>
      <c r="L118" s="525"/>
      <c r="M118" s="514">
        <f t="shared" si="10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6"/>
        <v/>
      </c>
      <c r="C119" s="507">
        <f>IF(D93="","-",+C118+1)</f>
        <v>2039</v>
      </c>
      <c r="D119" s="374">
        <f>IF(F118+SUM(E$99:E118)=D$92,F118,D$92-SUM(E$99:E118))</f>
        <v>5372791.8139534891</v>
      </c>
      <c r="E119" s="522">
        <f>IF(+J96&lt;F118,J96,D119)</f>
        <v>223866.32558139536</v>
      </c>
      <c r="F119" s="523">
        <f t="shared" si="13"/>
        <v>5148925.488372094</v>
      </c>
      <c r="G119" s="523">
        <f t="shared" si="8"/>
        <v>5260858.651162792</v>
      </c>
      <c r="H119" s="526">
        <f t="shared" si="14"/>
        <v>786991.51088239392</v>
      </c>
      <c r="I119" s="577">
        <f t="shared" si="15"/>
        <v>786991.51088239392</v>
      </c>
      <c r="J119" s="514">
        <f t="shared" si="9"/>
        <v>0</v>
      </c>
      <c r="K119" s="514"/>
      <c r="L119" s="525"/>
      <c r="M119" s="514">
        <f t="shared" si="10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6"/>
        <v/>
      </c>
      <c r="C120" s="507">
        <f>IF(D93="","-",+C119+1)</f>
        <v>2040</v>
      </c>
      <c r="D120" s="374">
        <f>IF(F119+SUM(E$99:E119)=D$92,F119,D$92-SUM(E$99:E119))</f>
        <v>5148925.488372094</v>
      </c>
      <c r="E120" s="522">
        <f>IF(+J96&lt;F119,J96,D120)</f>
        <v>223866.32558139536</v>
      </c>
      <c r="F120" s="523">
        <f t="shared" si="13"/>
        <v>4925059.1627906989</v>
      </c>
      <c r="G120" s="523">
        <f t="shared" si="8"/>
        <v>5036992.325581396</v>
      </c>
      <c r="H120" s="526">
        <f t="shared" si="14"/>
        <v>763028.73703979817</v>
      </c>
      <c r="I120" s="577">
        <f t="shared" si="15"/>
        <v>763028.73703979817</v>
      </c>
      <c r="J120" s="514">
        <f t="shared" si="9"/>
        <v>0</v>
      </c>
      <c r="K120" s="514"/>
      <c r="L120" s="525"/>
      <c r="M120" s="514">
        <f t="shared" si="10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6"/>
        <v/>
      </c>
      <c r="C121" s="507">
        <f>IF(D93="","-",+C120+1)</f>
        <v>2041</v>
      </c>
      <c r="D121" s="374">
        <f>IF(F120+SUM(E$99:E120)=D$92,F120,D$92-SUM(E$99:E120))</f>
        <v>4925059.1627906989</v>
      </c>
      <c r="E121" s="522">
        <f>IF(+J96&lt;F120,J96,D121)</f>
        <v>223866.32558139536</v>
      </c>
      <c r="F121" s="523">
        <f t="shared" si="13"/>
        <v>4701192.8372093039</v>
      </c>
      <c r="G121" s="523">
        <f t="shared" si="8"/>
        <v>4813126.0000000019</v>
      </c>
      <c r="H121" s="526">
        <f t="shared" si="14"/>
        <v>739065.96319720265</v>
      </c>
      <c r="I121" s="577">
        <f t="shared" si="15"/>
        <v>739065.96319720265</v>
      </c>
      <c r="J121" s="514">
        <f t="shared" si="9"/>
        <v>0</v>
      </c>
      <c r="K121" s="514"/>
      <c r="L121" s="525"/>
      <c r="M121" s="514">
        <f t="shared" si="10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6"/>
        <v/>
      </c>
      <c r="C122" s="507">
        <f>IF(D93="","-",+C121+1)</f>
        <v>2042</v>
      </c>
      <c r="D122" s="374">
        <f>IF(F121+SUM(E$99:E121)=D$92,F121,D$92-SUM(E$99:E121))</f>
        <v>4701192.8372093039</v>
      </c>
      <c r="E122" s="522">
        <f>IF(+J96&lt;F121,J96,D122)</f>
        <v>223866.32558139536</v>
      </c>
      <c r="F122" s="523">
        <f t="shared" si="13"/>
        <v>4477326.5116279088</v>
      </c>
      <c r="G122" s="523">
        <f t="shared" si="8"/>
        <v>4589259.6744186059</v>
      </c>
      <c r="H122" s="526">
        <f t="shared" si="14"/>
        <v>715103.1893546069</v>
      </c>
      <c r="I122" s="577">
        <f t="shared" si="15"/>
        <v>715103.1893546069</v>
      </c>
      <c r="J122" s="514">
        <f t="shared" si="9"/>
        <v>0</v>
      </c>
      <c r="K122" s="514"/>
      <c r="L122" s="525"/>
      <c r="M122" s="514">
        <f t="shared" si="10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6"/>
        <v/>
      </c>
      <c r="C123" s="507">
        <f>IF(D93="","-",+C122+1)</f>
        <v>2043</v>
      </c>
      <c r="D123" s="374">
        <f>IF(F122+SUM(E$99:E122)=D$92,F122,D$92-SUM(E$99:E122))</f>
        <v>4477326.5116279088</v>
      </c>
      <c r="E123" s="522">
        <f>IF(+J96&lt;F122,J96,D123)</f>
        <v>223866.32558139536</v>
      </c>
      <c r="F123" s="523">
        <f t="shared" si="13"/>
        <v>4253460.1860465137</v>
      </c>
      <c r="G123" s="523">
        <f t="shared" si="8"/>
        <v>4365393.3488372117</v>
      </c>
      <c r="H123" s="526">
        <f t="shared" si="14"/>
        <v>691140.41551201139</v>
      </c>
      <c r="I123" s="577">
        <f t="shared" si="15"/>
        <v>691140.41551201139</v>
      </c>
      <c r="J123" s="514">
        <f t="shared" si="9"/>
        <v>0</v>
      </c>
      <c r="K123" s="514"/>
      <c r="L123" s="525"/>
      <c r="M123" s="514">
        <f t="shared" si="10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6"/>
        <v/>
      </c>
      <c r="C124" s="507">
        <f>IF(D93="","-",+C123+1)</f>
        <v>2044</v>
      </c>
      <c r="D124" s="374">
        <f>IF(F123+SUM(E$99:E123)=D$92,F123,D$92-SUM(E$99:E123))</f>
        <v>4253460.1860465137</v>
      </c>
      <c r="E124" s="522">
        <f>IF(+J96&lt;F123,J96,D124)</f>
        <v>223866.32558139536</v>
      </c>
      <c r="F124" s="523">
        <f t="shared" si="13"/>
        <v>4029593.8604651182</v>
      </c>
      <c r="G124" s="523">
        <f t="shared" si="8"/>
        <v>4141527.0232558157</v>
      </c>
      <c r="H124" s="526">
        <f t="shared" si="14"/>
        <v>667177.64166941564</v>
      </c>
      <c r="I124" s="577">
        <f t="shared" si="15"/>
        <v>667177.64166941564</v>
      </c>
      <c r="J124" s="514">
        <f t="shared" si="9"/>
        <v>0</v>
      </c>
      <c r="K124" s="514"/>
      <c r="L124" s="525"/>
      <c r="M124" s="514">
        <f t="shared" si="10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6"/>
        <v/>
      </c>
      <c r="C125" s="507">
        <f>IF(D93="","-",+C124+1)</f>
        <v>2045</v>
      </c>
      <c r="D125" s="374">
        <f>IF(F124+SUM(E$99:E124)=D$92,F124,D$92-SUM(E$99:E124))</f>
        <v>4029593.8604651182</v>
      </c>
      <c r="E125" s="522">
        <f>IF(+J96&lt;F124,J96,D125)</f>
        <v>223866.32558139536</v>
      </c>
      <c r="F125" s="523">
        <f t="shared" si="13"/>
        <v>3805727.5348837227</v>
      </c>
      <c r="G125" s="523">
        <f t="shared" si="8"/>
        <v>3917660.6976744207</v>
      </c>
      <c r="H125" s="526">
        <f t="shared" si="14"/>
        <v>643214.86782682</v>
      </c>
      <c r="I125" s="577">
        <f t="shared" si="15"/>
        <v>643214.86782682</v>
      </c>
      <c r="J125" s="514">
        <f t="shared" si="9"/>
        <v>0</v>
      </c>
      <c r="K125" s="514"/>
      <c r="L125" s="525"/>
      <c r="M125" s="514">
        <f t="shared" si="10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6"/>
        <v/>
      </c>
      <c r="C126" s="507">
        <f>IF(D93="","-",+C125+1)</f>
        <v>2046</v>
      </c>
      <c r="D126" s="374">
        <f>IF(F125+SUM(E$99:E125)=D$92,F125,D$92-SUM(E$99:E125))</f>
        <v>3805727.5348837227</v>
      </c>
      <c r="E126" s="522">
        <f>IF(+J96&lt;F125,J96,D126)</f>
        <v>223866.32558139536</v>
      </c>
      <c r="F126" s="523">
        <f t="shared" si="13"/>
        <v>3581861.2093023271</v>
      </c>
      <c r="G126" s="523">
        <f t="shared" si="8"/>
        <v>3693794.3720930247</v>
      </c>
      <c r="H126" s="526">
        <f t="shared" si="14"/>
        <v>619252.09398422425</v>
      </c>
      <c r="I126" s="577">
        <f t="shared" si="15"/>
        <v>619252.09398422425</v>
      </c>
      <c r="J126" s="514">
        <f t="shared" si="9"/>
        <v>0</v>
      </c>
      <c r="K126" s="514"/>
      <c r="L126" s="525"/>
      <c r="M126" s="514">
        <f t="shared" si="10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6"/>
        <v/>
      </c>
      <c r="C127" s="507">
        <f>IF(D93="","-",+C126+1)</f>
        <v>2047</v>
      </c>
      <c r="D127" s="374">
        <f>IF(F126+SUM(E$99:E126)=D$92,F126,D$92-SUM(E$99:E126))</f>
        <v>3581861.2093023271</v>
      </c>
      <c r="E127" s="522">
        <f>IF(+J96&lt;F126,J96,D127)</f>
        <v>223866.32558139536</v>
      </c>
      <c r="F127" s="523">
        <f t="shared" si="13"/>
        <v>3357994.8837209316</v>
      </c>
      <c r="G127" s="523">
        <f t="shared" si="8"/>
        <v>3469928.0465116296</v>
      </c>
      <c r="H127" s="526">
        <f t="shared" si="14"/>
        <v>595289.32014162862</v>
      </c>
      <c r="I127" s="577">
        <f t="shared" si="15"/>
        <v>595289.32014162862</v>
      </c>
      <c r="J127" s="514">
        <f t="shared" si="9"/>
        <v>0</v>
      </c>
      <c r="K127" s="514"/>
      <c r="L127" s="525"/>
      <c r="M127" s="514">
        <f t="shared" si="10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6"/>
        <v/>
      </c>
      <c r="C128" s="507">
        <f>IF(D93="","-",+C127+1)</f>
        <v>2048</v>
      </c>
      <c r="D128" s="374">
        <f>IF(F127+SUM(E$99:E127)=D$92,F127,D$92-SUM(E$99:E127))</f>
        <v>3357994.8837209316</v>
      </c>
      <c r="E128" s="522">
        <f>IF(+J96&lt;F127,J96,D128)</f>
        <v>223866.32558139536</v>
      </c>
      <c r="F128" s="523">
        <f t="shared" si="13"/>
        <v>3134128.5581395361</v>
      </c>
      <c r="G128" s="523">
        <f t="shared" si="8"/>
        <v>3246061.7209302336</v>
      </c>
      <c r="H128" s="526">
        <f t="shared" si="14"/>
        <v>571326.54629903287</v>
      </c>
      <c r="I128" s="577">
        <f t="shared" si="15"/>
        <v>571326.54629903287</v>
      </c>
      <c r="J128" s="514">
        <f t="shared" si="9"/>
        <v>0</v>
      </c>
      <c r="K128" s="514"/>
      <c r="L128" s="525"/>
      <c r="M128" s="514">
        <f t="shared" si="10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6"/>
        <v/>
      </c>
      <c r="C129" s="507">
        <f>IF(D93="","-",+C128+1)</f>
        <v>2049</v>
      </c>
      <c r="D129" s="374">
        <f>IF(F128+SUM(E$99:E128)=D$92,F128,D$92-SUM(E$99:E128))</f>
        <v>3134128.5581395361</v>
      </c>
      <c r="E129" s="522">
        <f>IF(+J96&lt;F128,J96,D129)</f>
        <v>223866.32558139536</v>
      </c>
      <c r="F129" s="523">
        <f t="shared" si="13"/>
        <v>2910262.2325581405</v>
      </c>
      <c r="G129" s="523">
        <f t="shared" si="8"/>
        <v>3022195.3953488385</v>
      </c>
      <c r="H129" s="526">
        <f t="shared" si="14"/>
        <v>547363.77245643712</v>
      </c>
      <c r="I129" s="577">
        <f t="shared" si="15"/>
        <v>547363.77245643712</v>
      </c>
      <c r="J129" s="514">
        <f t="shared" si="9"/>
        <v>0</v>
      </c>
      <c r="K129" s="514"/>
      <c r="L129" s="525"/>
      <c r="M129" s="514">
        <f t="shared" si="10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6"/>
        <v/>
      </c>
      <c r="C130" s="507">
        <f>IF(D93="","-",+C129+1)</f>
        <v>2050</v>
      </c>
      <c r="D130" s="374">
        <f>IF(F129+SUM(E$99:E129)=D$92,F129,D$92-SUM(E$99:E129))</f>
        <v>2910262.2325581405</v>
      </c>
      <c r="E130" s="522">
        <f>IF(+J96&lt;F129,J96,D130)</f>
        <v>223866.32558139536</v>
      </c>
      <c r="F130" s="523">
        <f t="shared" si="13"/>
        <v>2686395.906976745</v>
      </c>
      <c r="G130" s="523">
        <f t="shared" si="8"/>
        <v>2798329.0697674425</v>
      </c>
      <c r="H130" s="526">
        <f t="shared" si="14"/>
        <v>523400.99861384142</v>
      </c>
      <c r="I130" s="577">
        <f t="shared" si="15"/>
        <v>523400.99861384142</v>
      </c>
      <c r="J130" s="514">
        <f t="shared" si="9"/>
        <v>0</v>
      </c>
      <c r="K130" s="514"/>
      <c r="L130" s="525"/>
      <c r="M130" s="514">
        <f t="shared" si="10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6"/>
        <v/>
      </c>
      <c r="C131" s="507">
        <f>IF(D93="","-",+C130+1)</f>
        <v>2051</v>
      </c>
      <c r="D131" s="374">
        <f>IF(F130+SUM(E$99:E130)=D$92,F130,D$92-SUM(E$99:E130))</f>
        <v>2686395.906976745</v>
      </c>
      <c r="E131" s="522">
        <f>IF(+J96&lt;F130,J96,D131)</f>
        <v>223866.32558139536</v>
      </c>
      <c r="F131" s="523">
        <f t="shared" si="13"/>
        <v>2462529.5813953495</v>
      </c>
      <c r="G131" s="523">
        <f t="shared" si="8"/>
        <v>2574462.7441860475</v>
      </c>
      <c r="H131" s="526">
        <f t="shared" si="14"/>
        <v>499438.22477124579</v>
      </c>
      <c r="I131" s="577">
        <f t="shared" si="15"/>
        <v>499438.22477124579</v>
      </c>
      <c r="J131" s="514">
        <f t="shared" ref="J131:J154" si="17">+I541-H541</f>
        <v>0</v>
      </c>
      <c r="K131" s="514"/>
      <c r="L131" s="525"/>
      <c r="M131" s="514">
        <f t="shared" ref="M131:M154" si="18">IF(L541&lt;&gt;0,+H541-L541,0)</f>
        <v>0</v>
      </c>
      <c r="N131" s="525"/>
      <c r="O131" s="514">
        <f t="shared" ref="O131:O154" si="19">IF(N541&lt;&gt;0,+I541-N541,0)</f>
        <v>0</v>
      </c>
      <c r="P131" s="514">
        <f t="shared" ref="P131:P154" si="20">+O541-M541</f>
        <v>0</v>
      </c>
    </row>
    <row r="132" spans="2:16" ht="12.5">
      <c r="B132" s="195" t="str">
        <f t="shared" si="16"/>
        <v/>
      </c>
      <c r="C132" s="507">
        <f>IF(D93="","-",+C131+1)</f>
        <v>2052</v>
      </c>
      <c r="D132" s="374">
        <f>IF(F131+SUM(E$99:E131)=D$92,F131,D$92-SUM(E$99:E131))</f>
        <v>2462529.5813953495</v>
      </c>
      <c r="E132" s="522">
        <f>IF(+J96&lt;F131,J96,D132)</f>
        <v>223866.32558139536</v>
      </c>
      <c r="F132" s="523">
        <f t="shared" si="13"/>
        <v>2238663.2558139539</v>
      </c>
      <c r="G132" s="523">
        <f t="shared" si="8"/>
        <v>2350596.4186046515</v>
      </c>
      <c r="H132" s="526">
        <f t="shared" si="14"/>
        <v>475475.45092865004</v>
      </c>
      <c r="I132" s="577">
        <f t="shared" si="15"/>
        <v>475475.45092865004</v>
      </c>
      <c r="J132" s="514">
        <f t="shared" si="17"/>
        <v>0</v>
      </c>
      <c r="K132" s="514"/>
      <c r="L132" s="525"/>
      <c r="M132" s="514">
        <f t="shared" si="18"/>
        <v>0</v>
      </c>
      <c r="N132" s="525"/>
      <c r="O132" s="514">
        <f t="shared" si="19"/>
        <v>0</v>
      </c>
      <c r="P132" s="514">
        <f t="shared" si="20"/>
        <v>0</v>
      </c>
    </row>
    <row r="133" spans="2:16" ht="12.5">
      <c r="B133" s="195" t="str">
        <f t="shared" si="16"/>
        <v/>
      </c>
      <c r="C133" s="507">
        <f>IF(D93="","-",+C132+1)</f>
        <v>2053</v>
      </c>
      <c r="D133" s="374">
        <f>IF(F132+SUM(E$99:E132)=D$92,F132,D$92-SUM(E$99:E132))</f>
        <v>2238663.2558139539</v>
      </c>
      <c r="E133" s="522">
        <f>IF(+J96&lt;F132,J96,D133)</f>
        <v>223866.32558139536</v>
      </c>
      <c r="F133" s="523">
        <f t="shared" si="13"/>
        <v>2014796.9302325586</v>
      </c>
      <c r="G133" s="523">
        <f t="shared" si="8"/>
        <v>2126730.0930232564</v>
      </c>
      <c r="H133" s="526">
        <f t="shared" si="14"/>
        <v>451512.67708605435</v>
      </c>
      <c r="I133" s="577">
        <f t="shared" si="15"/>
        <v>451512.67708605435</v>
      </c>
      <c r="J133" s="514">
        <f t="shared" si="17"/>
        <v>0</v>
      </c>
      <c r="K133" s="514"/>
      <c r="L133" s="525"/>
      <c r="M133" s="514">
        <f t="shared" si="18"/>
        <v>0</v>
      </c>
      <c r="N133" s="525"/>
      <c r="O133" s="514">
        <f t="shared" si="19"/>
        <v>0</v>
      </c>
      <c r="P133" s="514">
        <f t="shared" si="20"/>
        <v>0</v>
      </c>
    </row>
    <row r="134" spans="2:16" ht="12.5">
      <c r="B134" s="195" t="str">
        <f t="shared" si="16"/>
        <v/>
      </c>
      <c r="C134" s="507">
        <f>IF(D93="","-",+C133+1)</f>
        <v>2054</v>
      </c>
      <c r="D134" s="374">
        <f>IF(F133+SUM(E$99:E133)=D$92,F133,D$92-SUM(E$99:E133))</f>
        <v>2014796.9302325586</v>
      </c>
      <c r="E134" s="522">
        <f>IF(+J96&lt;F133,J96,D134)</f>
        <v>223866.32558139536</v>
      </c>
      <c r="F134" s="523">
        <f t="shared" si="13"/>
        <v>1790930.6046511633</v>
      </c>
      <c r="G134" s="523">
        <f t="shared" si="8"/>
        <v>1902863.7674418609</v>
      </c>
      <c r="H134" s="526">
        <f t="shared" si="14"/>
        <v>427549.90324345871</v>
      </c>
      <c r="I134" s="577">
        <f t="shared" si="15"/>
        <v>427549.90324345871</v>
      </c>
      <c r="J134" s="514">
        <f t="shared" si="17"/>
        <v>0</v>
      </c>
      <c r="K134" s="514"/>
      <c r="L134" s="525"/>
      <c r="M134" s="514">
        <f t="shared" si="18"/>
        <v>0</v>
      </c>
      <c r="N134" s="525"/>
      <c r="O134" s="514">
        <f t="shared" si="19"/>
        <v>0</v>
      </c>
      <c r="P134" s="514">
        <f t="shared" si="20"/>
        <v>0</v>
      </c>
    </row>
    <row r="135" spans="2:16" ht="12.5">
      <c r="B135" s="195" t="str">
        <f t="shared" si="16"/>
        <v/>
      </c>
      <c r="C135" s="507">
        <f>IF(D93="","-",+C134+1)</f>
        <v>2055</v>
      </c>
      <c r="D135" s="374">
        <f>IF(F134+SUM(E$99:E134)=D$92,F134,D$92-SUM(E$99:E134))</f>
        <v>1790930.6046511633</v>
      </c>
      <c r="E135" s="522">
        <f>IF(+J96&lt;F134,J96,D135)</f>
        <v>223866.32558139536</v>
      </c>
      <c r="F135" s="523">
        <f t="shared" si="13"/>
        <v>1567064.279069768</v>
      </c>
      <c r="G135" s="523">
        <f t="shared" si="8"/>
        <v>1678997.4418604658</v>
      </c>
      <c r="H135" s="526">
        <f t="shared" si="14"/>
        <v>403587.12940086308</v>
      </c>
      <c r="I135" s="577">
        <f t="shared" si="15"/>
        <v>403587.12940086308</v>
      </c>
      <c r="J135" s="514">
        <f t="shared" si="17"/>
        <v>0</v>
      </c>
      <c r="K135" s="514"/>
      <c r="L135" s="525"/>
      <c r="M135" s="514">
        <f t="shared" si="18"/>
        <v>0</v>
      </c>
      <c r="N135" s="525"/>
      <c r="O135" s="514">
        <f t="shared" si="19"/>
        <v>0</v>
      </c>
      <c r="P135" s="514">
        <f t="shared" si="20"/>
        <v>0</v>
      </c>
    </row>
    <row r="136" spans="2:16" ht="12.5">
      <c r="B136" s="195" t="str">
        <f t="shared" si="16"/>
        <v/>
      </c>
      <c r="C136" s="507">
        <f>IF(D93="","-",+C135+1)</f>
        <v>2056</v>
      </c>
      <c r="D136" s="374">
        <f>IF(F135+SUM(E$99:E135)=D$92,F135,D$92-SUM(E$99:E135))</f>
        <v>1567064.279069768</v>
      </c>
      <c r="E136" s="522">
        <f>IF(+J96&lt;F135,J96,D136)</f>
        <v>223866.32558139536</v>
      </c>
      <c r="F136" s="523">
        <f t="shared" si="13"/>
        <v>1343197.9534883727</v>
      </c>
      <c r="G136" s="523">
        <f t="shared" si="8"/>
        <v>1455131.1162790703</v>
      </c>
      <c r="H136" s="526">
        <f t="shared" si="14"/>
        <v>379624.35555826733</v>
      </c>
      <c r="I136" s="577">
        <f t="shared" si="15"/>
        <v>379624.35555826733</v>
      </c>
      <c r="J136" s="514">
        <f t="shared" si="17"/>
        <v>0</v>
      </c>
      <c r="K136" s="514"/>
      <c r="L136" s="525"/>
      <c r="M136" s="514">
        <f t="shared" si="18"/>
        <v>0</v>
      </c>
      <c r="N136" s="525"/>
      <c r="O136" s="514">
        <f t="shared" si="19"/>
        <v>0</v>
      </c>
      <c r="P136" s="514">
        <f t="shared" si="20"/>
        <v>0</v>
      </c>
    </row>
    <row r="137" spans="2:16" ht="12.5">
      <c r="B137" s="195" t="str">
        <f t="shared" si="16"/>
        <v/>
      </c>
      <c r="C137" s="507">
        <f>IF(D93="","-",+C136+1)</f>
        <v>2057</v>
      </c>
      <c r="D137" s="374">
        <f>IF(F136+SUM(E$99:E136)=D$92,F136,D$92-SUM(E$99:E136))</f>
        <v>1343197.9534883727</v>
      </c>
      <c r="E137" s="522">
        <f>IF(+J96&lt;F136,J96,D137)</f>
        <v>223866.32558139536</v>
      </c>
      <c r="F137" s="523">
        <f t="shared" si="13"/>
        <v>1119331.6279069774</v>
      </c>
      <c r="G137" s="523">
        <f t="shared" si="8"/>
        <v>1231264.7906976752</v>
      </c>
      <c r="H137" s="526">
        <f t="shared" si="14"/>
        <v>355661.58171567169</v>
      </c>
      <c r="I137" s="577">
        <f t="shared" si="15"/>
        <v>355661.58171567169</v>
      </c>
      <c r="J137" s="514">
        <f t="shared" si="17"/>
        <v>0</v>
      </c>
      <c r="K137" s="514"/>
      <c r="L137" s="525"/>
      <c r="M137" s="514">
        <f t="shared" si="18"/>
        <v>0</v>
      </c>
      <c r="N137" s="525"/>
      <c r="O137" s="514">
        <f t="shared" si="19"/>
        <v>0</v>
      </c>
      <c r="P137" s="514">
        <f t="shared" si="20"/>
        <v>0</v>
      </c>
    </row>
    <row r="138" spans="2:16" ht="12.5">
      <c r="B138" s="195" t="str">
        <f t="shared" si="16"/>
        <v/>
      </c>
      <c r="C138" s="507">
        <f>IF(D93="","-",+C137+1)</f>
        <v>2058</v>
      </c>
      <c r="D138" s="374">
        <f>IF(F137+SUM(E$99:E137)=D$92,F137,D$92-SUM(E$99:E137))</f>
        <v>1119331.6279069774</v>
      </c>
      <c r="E138" s="522">
        <f>IF(+J96&lt;F137,J96,D138)</f>
        <v>223866.32558139536</v>
      </c>
      <c r="F138" s="523">
        <f t="shared" si="13"/>
        <v>895465.30232558213</v>
      </c>
      <c r="G138" s="523">
        <f t="shared" si="8"/>
        <v>1007398.4651162798</v>
      </c>
      <c r="H138" s="526">
        <f t="shared" si="14"/>
        <v>331698.807873076</v>
      </c>
      <c r="I138" s="577">
        <f t="shared" si="15"/>
        <v>331698.807873076</v>
      </c>
      <c r="J138" s="514">
        <f t="shared" si="17"/>
        <v>0</v>
      </c>
      <c r="K138" s="514"/>
      <c r="L138" s="525"/>
      <c r="M138" s="514">
        <f t="shared" si="18"/>
        <v>0</v>
      </c>
      <c r="N138" s="525"/>
      <c r="O138" s="514">
        <f t="shared" si="19"/>
        <v>0</v>
      </c>
      <c r="P138" s="514">
        <f t="shared" si="20"/>
        <v>0</v>
      </c>
    </row>
    <row r="139" spans="2:16" ht="12.5">
      <c r="B139" s="195" t="str">
        <f t="shared" si="16"/>
        <v/>
      </c>
      <c r="C139" s="507">
        <f>IF(D93="","-",+C138+1)</f>
        <v>2059</v>
      </c>
      <c r="D139" s="374">
        <f>IF(F138+SUM(E$99:E138)=D$92,F138,D$92-SUM(E$99:E138))</f>
        <v>895465.30232558213</v>
      </c>
      <c r="E139" s="522">
        <f>IF(+J96&lt;F138,J96,D139)</f>
        <v>223866.32558139536</v>
      </c>
      <c r="F139" s="523">
        <f t="shared" si="13"/>
        <v>671598.97674418683</v>
      </c>
      <c r="G139" s="523">
        <f t="shared" si="8"/>
        <v>783532.13953488448</v>
      </c>
      <c r="H139" s="526">
        <f t="shared" si="14"/>
        <v>307736.03403048031</v>
      </c>
      <c r="I139" s="577">
        <f t="shared" si="15"/>
        <v>307736.03403048031</v>
      </c>
      <c r="J139" s="514">
        <f t="shared" si="17"/>
        <v>0</v>
      </c>
      <c r="K139" s="514"/>
      <c r="L139" s="525"/>
      <c r="M139" s="514">
        <f t="shared" si="18"/>
        <v>0</v>
      </c>
      <c r="N139" s="525"/>
      <c r="O139" s="514">
        <f t="shared" si="19"/>
        <v>0</v>
      </c>
      <c r="P139" s="514">
        <f t="shared" si="20"/>
        <v>0</v>
      </c>
    </row>
    <row r="140" spans="2:16" ht="12.5">
      <c r="B140" s="195" t="str">
        <f t="shared" si="16"/>
        <v/>
      </c>
      <c r="C140" s="507">
        <f>IF(D93="","-",+C139+1)</f>
        <v>2060</v>
      </c>
      <c r="D140" s="374">
        <f>IF(F139+SUM(E$99:E139)=D$92,F139,D$92-SUM(E$99:E139))</f>
        <v>671598.97674418683</v>
      </c>
      <c r="E140" s="522">
        <f>IF(+J96&lt;F139,J96,D140)</f>
        <v>223866.32558139536</v>
      </c>
      <c r="F140" s="523">
        <f t="shared" si="13"/>
        <v>447732.65116279147</v>
      </c>
      <c r="G140" s="523">
        <f t="shared" si="8"/>
        <v>559665.81395348918</v>
      </c>
      <c r="H140" s="526">
        <f t="shared" si="14"/>
        <v>283773.26018788468</v>
      </c>
      <c r="I140" s="577">
        <f t="shared" si="15"/>
        <v>283773.26018788468</v>
      </c>
      <c r="J140" s="514">
        <f t="shared" si="17"/>
        <v>0</v>
      </c>
      <c r="K140" s="514"/>
      <c r="L140" s="525"/>
      <c r="M140" s="514">
        <f t="shared" si="18"/>
        <v>0</v>
      </c>
      <c r="N140" s="525"/>
      <c r="O140" s="514">
        <f t="shared" si="19"/>
        <v>0</v>
      </c>
      <c r="P140" s="514">
        <f t="shared" si="20"/>
        <v>0</v>
      </c>
    </row>
    <row r="141" spans="2:16" ht="12.5">
      <c r="B141" s="195" t="str">
        <f t="shared" si="16"/>
        <v/>
      </c>
      <c r="C141" s="507">
        <f>IF(D93="","-",+C140+1)</f>
        <v>2061</v>
      </c>
      <c r="D141" s="374">
        <f>IF(F140+SUM(E$99:E140)=D$92,F140,D$92-SUM(E$99:E140))</f>
        <v>447732.65116279147</v>
      </c>
      <c r="E141" s="522">
        <f>IF(+J96&lt;F140,J96,D141)</f>
        <v>223866.32558139536</v>
      </c>
      <c r="F141" s="523">
        <f t="shared" si="13"/>
        <v>223866.32558139612</v>
      </c>
      <c r="G141" s="523">
        <f t="shared" si="8"/>
        <v>335799.48837209377</v>
      </c>
      <c r="H141" s="526">
        <f t="shared" si="14"/>
        <v>259810.48634528895</v>
      </c>
      <c r="I141" s="577">
        <f t="shared" si="15"/>
        <v>259810.48634528895</v>
      </c>
      <c r="J141" s="514">
        <f t="shared" si="17"/>
        <v>0</v>
      </c>
      <c r="K141" s="514"/>
      <c r="L141" s="525"/>
      <c r="M141" s="514">
        <f t="shared" si="18"/>
        <v>0</v>
      </c>
      <c r="N141" s="525"/>
      <c r="O141" s="514">
        <f t="shared" si="19"/>
        <v>0</v>
      </c>
      <c r="P141" s="514">
        <f t="shared" si="20"/>
        <v>0</v>
      </c>
    </row>
    <row r="142" spans="2:16" ht="12.5">
      <c r="B142" s="195" t="str">
        <f t="shared" si="16"/>
        <v/>
      </c>
      <c r="C142" s="507">
        <f>IF(D93="","-",+C141+1)</f>
        <v>2062</v>
      </c>
      <c r="D142" s="374">
        <f>IF(F141+SUM(E$99:E141)=D$92,F141,D$92-SUM(E$99:E141))</f>
        <v>223866.32558139612</v>
      </c>
      <c r="E142" s="522">
        <f>IF(+J96&lt;F141,J96,D142)</f>
        <v>223866.32558139536</v>
      </c>
      <c r="F142" s="523">
        <f t="shared" si="13"/>
        <v>7.5669959187507629E-10</v>
      </c>
      <c r="G142" s="523">
        <f t="shared" si="8"/>
        <v>111933.16279069844</v>
      </c>
      <c r="H142" s="526">
        <f t="shared" si="14"/>
        <v>235847.71250269329</v>
      </c>
      <c r="I142" s="577">
        <f t="shared" si="15"/>
        <v>235847.71250269329</v>
      </c>
      <c r="J142" s="514">
        <f t="shared" si="17"/>
        <v>0</v>
      </c>
      <c r="K142" s="514"/>
      <c r="L142" s="525"/>
      <c r="M142" s="514">
        <f t="shared" si="18"/>
        <v>0</v>
      </c>
      <c r="N142" s="525"/>
      <c r="O142" s="514">
        <f t="shared" si="19"/>
        <v>0</v>
      </c>
      <c r="P142" s="514">
        <f t="shared" si="20"/>
        <v>0</v>
      </c>
    </row>
    <row r="143" spans="2:16" ht="12.5">
      <c r="B143" s="195" t="str">
        <f t="shared" si="16"/>
        <v/>
      </c>
      <c r="C143" s="507">
        <f>IF(D93="","-",+C142+1)</f>
        <v>2063</v>
      </c>
      <c r="D143" s="374">
        <f>IF(F142+SUM(E$99:E142)=D$92,F142,D$92-SUM(E$99:E142))</f>
        <v>7.5669959187507629E-10</v>
      </c>
      <c r="E143" s="522">
        <f>IF(+J96&lt;F142,J96,D143)</f>
        <v>7.5669959187507629E-10</v>
      </c>
      <c r="F143" s="523">
        <f t="shared" si="13"/>
        <v>0</v>
      </c>
      <c r="G143" s="523">
        <f t="shared" si="8"/>
        <v>3.7834979593753815E-10</v>
      </c>
      <c r="H143" s="526">
        <f t="shared" si="14"/>
        <v>7.9719836081630787E-10</v>
      </c>
      <c r="I143" s="577">
        <f t="shared" si="15"/>
        <v>7.9719836081630787E-10</v>
      </c>
      <c r="J143" s="514">
        <f t="shared" si="17"/>
        <v>0</v>
      </c>
      <c r="K143" s="514"/>
      <c r="L143" s="525"/>
      <c r="M143" s="514">
        <f t="shared" si="18"/>
        <v>0</v>
      </c>
      <c r="N143" s="525"/>
      <c r="O143" s="514">
        <f t="shared" si="19"/>
        <v>0</v>
      </c>
      <c r="P143" s="514">
        <f t="shared" si="20"/>
        <v>0</v>
      </c>
    </row>
    <row r="144" spans="2:16" ht="12.5">
      <c r="B144" s="195" t="str">
        <f t="shared" si="16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8"/>
        <v>0</v>
      </c>
      <c r="H144" s="526">
        <f t="shared" si="14"/>
        <v>0</v>
      </c>
      <c r="I144" s="577">
        <f t="shared" si="15"/>
        <v>0</v>
      </c>
      <c r="J144" s="514">
        <f t="shared" si="17"/>
        <v>0</v>
      </c>
      <c r="K144" s="514"/>
      <c r="L144" s="525"/>
      <c r="M144" s="514">
        <f t="shared" si="18"/>
        <v>0</v>
      </c>
      <c r="N144" s="525"/>
      <c r="O144" s="514">
        <f t="shared" si="19"/>
        <v>0</v>
      </c>
      <c r="P144" s="514">
        <f t="shared" si="20"/>
        <v>0</v>
      </c>
    </row>
    <row r="145" spans="2:16" ht="12.5">
      <c r="B145" s="195" t="str">
        <f t="shared" si="16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8"/>
        <v>0</v>
      </c>
      <c r="H145" s="526">
        <f t="shared" si="14"/>
        <v>0</v>
      </c>
      <c r="I145" s="577">
        <f t="shared" si="15"/>
        <v>0</v>
      </c>
      <c r="J145" s="514">
        <f t="shared" si="17"/>
        <v>0</v>
      </c>
      <c r="K145" s="514"/>
      <c r="L145" s="525"/>
      <c r="M145" s="514">
        <f t="shared" si="18"/>
        <v>0</v>
      </c>
      <c r="N145" s="525"/>
      <c r="O145" s="514">
        <f t="shared" si="19"/>
        <v>0</v>
      </c>
      <c r="P145" s="514">
        <f t="shared" si="20"/>
        <v>0</v>
      </c>
    </row>
    <row r="146" spans="2:16" ht="12.5">
      <c r="B146" s="195" t="str">
        <f t="shared" si="16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8"/>
        <v>0</v>
      </c>
      <c r="H146" s="526">
        <f t="shared" si="14"/>
        <v>0</v>
      </c>
      <c r="I146" s="577">
        <f t="shared" si="15"/>
        <v>0</v>
      </c>
      <c r="J146" s="514">
        <f t="shared" si="17"/>
        <v>0</v>
      </c>
      <c r="K146" s="514"/>
      <c r="L146" s="525"/>
      <c r="M146" s="514">
        <f t="shared" si="18"/>
        <v>0</v>
      </c>
      <c r="N146" s="525"/>
      <c r="O146" s="514">
        <f t="shared" si="19"/>
        <v>0</v>
      </c>
      <c r="P146" s="514">
        <f t="shared" si="20"/>
        <v>0</v>
      </c>
    </row>
    <row r="147" spans="2:16" ht="12.5">
      <c r="B147" s="195" t="str">
        <f t="shared" si="16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8"/>
        <v>0</v>
      </c>
      <c r="H147" s="526">
        <f t="shared" si="14"/>
        <v>0</v>
      </c>
      <c r="I147" s="577">
        <f t="shared" si="15"/>
        <v>0</v>
      </c>
      <c r="J147" s="514">
        <f t="shared" si="17"/>
        <v>0</v>
      </c>
      <c r="K147" s="514"/>
      <c r="L147" s="525"/>
      <c r="M147" s="514">
        <f t="shared" si="18"/>
        <v>0</v>
      </c>
      <c r="N147" s="525"/>
      <c r="O147" s="514">
        <f t="shared" si="19"/>
        <v>0</v>
      </c>
      <c r="P147" s="514">
        <f t="shared" si="20"/>
        <v>0</v>
      </c>
    </row>
    <row r="148" spans="2:16" ht="12.5">
      <c r="B148" s="195" t="str">
        <f t="shared" si="16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8"/>
        <v>0</v>
      </c>
      <c r="H148" s="526">
        <f t="shared" si="14"/>
        <v>0</v>
      </c>
      <c r="I148" s="577">
        <f t="shared" si="15"/>
        <v>0</v>
      </c>
      <c r="J148" s="514">
        <f t="shared" si="17"/>
        <v>0</v>
      </c>
      <c r="K148" s="514"/>
      <c r="L148" s="525"/>
      <c r="M148" s="514">
        <f t="shared" si="18"/>
        <v>0</v>
      </c>
      <c r="N148" s="525"/>
      <c r="O148" s="514">
        <f t="shared" si="19"/>
        <v>0</v>
      </c>
      <c r="P148" s="514">
        <f t="shared" si="20"/>
        <v>0</v>
      </c>
    </row>
    <row r="149" spans="2:16" ht="12.5">
      <c r="B149" s="195" t="str">
        <f t="shared" si="16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8"/>
        <v>0</v>
      </c>
      <c r="H149" s="526">
        <f t="shared" si="14"/>
        <v>0</v>
      </c>
      <c r="I149" s="577">
        <f t="shared" si="15"/>
        <v>0</v>
      </c>
      <c r="J149" s="514">
        <f t="shared" si="17"/>
        <v>0</v>
      </c>
      <c r="K149" s="514"/>
      <c r="L149" s="525"/>
      <c r="M149" s="514">
        <f t="shared" si="18"/>
        <v>0</v>
      </c>
      <c r="N149" s="525"/>
      <c r="O149" s="514">
        <f t="shared" si="19"/>
        <v>0</v>
      </c>
      <c r="P149" s="514">
        <f t="shared" si="20"/>
        <v>0</v>
      </c>
    </row>
    <row r="150" spans="2:16" ht="12.5">
      <c r="B150" s="195" t="str">
        <f t="shared" si="16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8"/>
        <v>0</v>
      </c>
      <c r="H150" s="526">
        <f t="shared" si="14"/>
        <v>0</v>
      </c>
      <c r="I150" s="577">
        <f t="shared" si="15"/>
        <v>0</v>
      </c>
      <c r="J150" s="514">
        <f t="shared" si="17"/>
        <v>0</v>
      </c>
      <c r="K150" s="514"/>
      <c r="L150" s="525"/>
      <c r="M150" s="514">
        <f t="shared" si="18"/>
        <v>0</v>
      </c>
      <c r="N150" s="525"/>
      <c r="O150" s="514">
        <f t="shared" si="19"/>
        <v>0</v>
      </c>
      <c r="P150" s="514">
        <f t="shared" si="20"/>
        <v>0</v>
      </c>
    </row>
    <row r="151" spans="2:16" ht="12.5">
      <c r="B151" s="195" t="str">
        <f t="shared" si="16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8"/>
        <v>0</v>
      </c>
      <c r="H151" s="526">
        <f t="shared" si="14"/>
        <v>0</v>
      </c>
      <c r="I151" s="577">
        <f t="shared" si="15"/>
        <v>0</v>
      </c>
      <c r="J151" s="514">
        <f t="shared" si="17"/>
        <v>0</v>
      </c>
      <c r="K151" s="514"/>
      <c r="L151" s="525"/>
      <c r="M151" s="514">
        <f t="shared" si="18"/>
        <v>0</v>
      </c>
      <c r="N151" s="525"/>
      <c r="O151" s="514">
        <f t="shared" si="19"/>
        <v>0</v>
      </c>
      <c r="P151" s="514">
        <f t="shared" si="20"/>
        <v>0</v>
      </c>
    </row>
    <row r="152" spans="2:16" ht="12.5">
      <c r="B152" s="195" t="str">
        <f t="shared" si="16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8"/>
        <v>0</v>
      </c>
      <c r="H152" s="526">
        <f t="shared" si="14"/>
        <v>0</v>
      </c>
      <c r="I152" s="577">
        <f t="shared" si="15"/>
        <v>0</v>
      </c>
      <c r="J152" s="514">
        <f t="shared" si="17"/>
        <v>0</v>
      </c>
      <c r="K152" s="514"/>
      <c r="L152" s="525"/>
      <c r="M152" s="514">
        <f t="shared" si="18"/>
        <v>0</v>
      </c>
      <c r="N152" s="525"/>
      <c r="O152" s="514">
        <f t="shared" si="19"/>
        <v>0</v>
      </c>
      <c r="P152" s="514">
        <f t="shared" si="20"/>
        <v>0</v>
      </c>
    </row>
    <row r="153" spans="2:16" ht="12.5">
      <c r="B153" s="195" t="str">
        <f t="shared" si="16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8"/>
        <v>0</v>
      </c>
      <c r="H153" s="526">
        <f t="shared" si="14"/>
        <v>0</v>
      </c>
      <c r="I153" s="577">
        <f t="shared" si="15"/>
        <v>0</v>
      </c>
      <c r="J153" s="514">
        <f t="shared" si="17"/>
        <v>0</v>
      </c>
      <c r="K153" s="514"/>
      <c r="L153" s="525"/>
      <c r="M153" s="514">
        <f t="shared" si="18"/>
        <v>0</v>
      </c>
      <c r="N153" s="525"/>
      <c r="O153" s="514">
        <f t="shared" si="19"/>
        <v>0</v>
      </c>
      <c r="P153" s="514">
        <f t="shared" si="20"/>
        <v>0</v>
      </c>
    </row>
    <row r="154" spans="2:16" ht="13" thickBot="1">
      <c r="B154" s="195" t="str">
        <f t="shared" si="16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8"/>
        <v>0</v>
      </c>
      <c r="H154" s="530">
        <f t="shared" si="14"/>
        <v>0</v>
      </c>
      <c r="I154" s="579">
        <f t="shared" si="15"/>
        <v>0</v>
      </c>
      <c r="J154" s="533">
        <f t="shared" si="17"/>
        <v>0</v>
      </c>
      <c r="K154" s="514"/>
      <c r="L154" s="532"/>
      <c r="M154" s="533">
        <f t="shared" si="18"/>
        <v>0</v>
      </c>
      <c r="N154" s="532"/>
      <c r="O154" s="533">
        <f t="shared" si="19"/>
        <v>0</v>
      </c>
      <c r="P154" s="533">
        <f t="shared" si="20"/>
        <v>0</v>
      </c>
    </row>
    <row r="155" spans="2:16" ht="12.5">
      <c r="C155" s="374" t="s">
        <v>78</v>
      </c>
      <c r="D155" s="375"/>
      <c r="E155" s="375">
        <f>SUM(E99:E154)</f>
        <v>9626252</v>
      </c>
      <c r="F155" s="375"/>
      <c r="G155" s="375"/>
      <c r="H155" s="375">
        <f>SUM(H99:H154)</f>
        <v>32295036.055095512</v>
      </c>
      <c r="I155" s="375">
        <f>SUM(I99:I154)</f>
        <v>32295036.055095512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view="pageBreakPreview" zoomScale="60" zoomScaleNormal="70" workbookViewId="0">
      <selection activeCell="B10" sqref="B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481307.93404609448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481307.93404609448</v>
      </c>
      <c r="O6" s="269"/>
      <c r="P6" s="269"/>
    </row>
    <row r="7" spans="1:16" ht="13.5" thickBot="1">
      <c r="C7" s="467" t="s">
        <v>48</v>
      </c>
      <c r="D7" s="624" t="s">
        <v>442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458</v>
      </c>
      <c r="E9" s="637" t="s">
        <v>457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3821662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90991.952380952382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72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578446.95962612494</v>
      </c>
      <c r="H18" s="639">
        <v>578446.95962612494</v>
      </c>
      <c r="I18" s="511">
        <f t="shared" si="0"/>
        <v>0</v>
      </c>
      <c r="J18" s="511"/>
      <c r="K18" s="518">
        <f>+G18</f>
        <v>578446.95962612494</v>
      </c>
      <c r="L18" s="519">
        <f t="shared" si="1"/>
        <v>0</v>
      </c>
      <c r="M18" s="518">
        <f>+H18</f>
        <v>578446.95962612494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523">
        <f>IF(F18+SUM(E$17:E18)=D$10,F18,D$10-SUM(E$17:E18))</f>
        <v>3727564.3394687176</v>
      </c>
      <c r="E19" s="522">
        <f>IF(+I14&lt;F18,I14,D19)</f>
        <v>90991.952380952382</v>
      </c>
      <c r="F19" s="523">
        <f t="shared" ref="F19:F72" si="4">+D19-E19</f>
        <v>3636572.3870877651</v>
      </c>
      <c r="G19" s="524">
        <f t="shared" ref="G19:G72" si="5">+I$12*((D19+F19)/2)+E19</f>
        <v>481307.93404609448</v>
      </c>
      <c r="H19" s="491">
        <f t="shared" ref="H19:H72" si="6">+I$13*((D19+F19)/2)+E19</f>
        <v>481307.93404609448</v>
      </c>
      <c r="I19" s="511">
        <f t="shared" si="0"/>
        <v>0</v>
      </c>
      <c r="J19" s="511"/>
      <c r="K19" s="525"/>
      <c r="L19" s="514">
        <f t="shared" si="1"/>
        <v>0</v>
      </c>
      <c r="M19" s="525"/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2022</v>
      </c>
      <c r="D20" s="523">
        <f>IF(F19+SUM(E$17:E19)=D$10,F19,D$10-SUM(E$17:E19))</f>
        <v>3636572.3870877651</v>
      </c>
      <c r="E20" s="522">
        <f>IF(+I14&lt;F19,I14,D20)</f>
        <v>90991.952380952382</v>
      </c>
      <c r="F20" s="523">
        <f t="shared" si="4"/>
        <v>3545580.4347068127</v>
      </c>
      <c r="G20" s="524">
        <f t="shared" si="5"/>
        <v>471662.37353141169</v>
      </c>
      <c r="H20" s="491">
        <f t="shared" si="6"/>
        <v>471662.37353141169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7"/>
        <v/>
      </c>
      <c r="C21" s="507">
        <f>IF(D11="","-",+C20+1)</f>
        <v>2023</v>
      </c>
      <c r="D21" s="523">
        <f>IF(F20+SUM(E$17:E20)=D$10,F20,D$10-SUM(E$17:E20))</f>
        <v>3545580.4347068127</v>
      </c>
      <c r="E21" s="522">
        <f>IF(+I14&lt;F20,I14,D21)</f>
        <v>90991.952380952382</v>
      </c>
      <c r="F21" s="523">
        <f t="shared" si="4"/>
        <v>3454588.4823258603</v>
      </c>
      <c r="G21" s="524">
        <f t="shared" si="5"/>
        <v>462016.81301672891</v>
      </c>
      <c r="H21" s="491">
        <f t="shared" si="6"/>
        <v>462016.81301672891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7"/>
        <v/>
      </c>
      <c r="C22" s="507">
        <f>IF(D11="","-",+C21+1)</f>
        <v>2024</v>
      </c>
      <c r="D22" s="523">
        <f>IF(F21+SUM(E$17:E21)=D$10,F21,D$10-SUM(E$17:E21))</f>
        <v>3454588.4823258603</v>
      </c>
      <c r="E22" s="522">
        <f>IF(+I14&lt;F21,I14,D22)</f>
        <v>90991.952380952382</v>
      </c>
      <c r="F22" s="523">
        <f t="shared" si="4"/>
        <v>3363596.5299449079</v>
      </c>
      <c r="G22" s="524">
        <f t="shared" si="5"/>
        <v>452371.25250204612</v>
      </c>
      <c r="H22" s="491">
        <f t="shared" si="6"/>
        <v>452371.25250204612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3363596.5299449079</v>
      </c>
      <c r="E23" s="522">
        <f>IF(+I14&lt;F22,I14,D23)</f>
        <v>90991.952380952382</v>
      </c>
      <c r="F23" s="523">
        <f t="shared" si="4"/>
        <v>3272604.5775639554</v>
      </c>
      <c r="G23" s="524">
        <f t="shared" si="5"/>
        <v>442725.69198736333</v>
      </c>
      <c r="H23" s="491">
        <f t="shared" si="6"/>
        <v>442725.69198736333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3272604.5775639554</v>
      </c>
      <c r="E24" s="522">
        <f>IF(+I14&lt;F23,I14,D24)</f>
        <v>90991.952380952382</v>
      </c>
      <c r="F24" s="523">
        <f t="shared" si="4"/>
        <v>3181612.625183003</v>
      </c>
      <c r="G24" s="524">
        <f t="shared" si="5"/>
        <v>433080.13147268054</v>
      </c>
      <c r="H24" s="491">
        <f t="shared" si="6"/>
        <v>433080.13147268054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3181612.625183003</v>
      </c>
      <c r="E25" s="522">
        <f>IF(+I14&lt;F24,I14,D25)</f>
        <v>90991.952380952382</v>
      </c>
      <c r="F25" s="523">
        <f t="shared" si="4"/>
        <v>3090620.6728020506</v>
      </c>
      <c r="G25" s="524">
        <f t="shared" si="5"/>
        <v>423434.57095799776</v>
      </c>
      <c r="H25" s="491">
        <f t="shared" si="6"/>
        <v>423434.57095799776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3090620.6728020506</v>
      </c>
      <c r="E26" s="522">
        <f>IF(+I14&lt;F25,I14,D26)</f>
        <v>90991.952380952382</v>
      </c>
      <c r="F26" s="523">
        <f t="shared" si="4"/>
        <v>2999628.7204210982</v>
      </c>
      <c r="G26" s="524">
        <f t="shared" si="5"/>
        <v>413789.01044331491</v>
      </c>
      <c r="H26" s="491">
        <f t="shared" si="6"/>
        <v>413789.01044331491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2999628.7204210982</v>
      </c>
      <c r="E27" s="522">
        <f>IF(+I14&lt;F26,I14,D27)</f>
        <v>90991.952380952382</v>
      </c>
      <c r="F27" s="523">
        <f t="shared" si="4"/>
        <v>2908636.7680401457</v>
      </c>
      <c r="G27" s="524">
        <f t="shared" si="5"/>
        <v>404143.44992863212</v>
      </c>
      <c r="H27" s="491">
        <f t="shared" si="6"/>
        <v>404143.44992863212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2908636.7680401457</v>
      </c>
      <c r="E28" s="522">
        <f>IF(+I14&lt;F27,I14,D28)</f>
        <v>90991.952380952382</v>
      </c>
      <c r="F28" s="523">
        <f t="shared" si="4"/>
        <v>2817644.8156591933</v>
      </c>
      <c r="G28" s="524">
        <f t="shared" si="5"/>
        <v>394497.88941394933</v>
      </c>
      <c r="H28" s="491">
        <f t="shared" si="6"/>
        <v>394497.88941394933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2817644.8156591933</v>
      </c>
      <c r="E29" s="522">
        <f>IF(+I14&lt;F28,I14,D29)</f>
        <v>90991.952380952382</v>
      </c>
      <c r="F29" s="523">
        <f t="shared" si="4"/>
        <v>2726652.8632782409</v>
      </c>
      <c r="G29" s="524">
        <f t="shared" si="5"/>
        <v>384852.32889926655</v>
      </c>
      <c r="H29" s="491">
        <f t="shared" si="6"/>
        <v>384852.32889926655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2726652.8632782409</v>
      </c>
      <c r="E30" s="522">
        <f>IF(+I14&lt;F29,I14,D30)</f>
        <v>90991.952380952382</v>
      </c>
      <c r="F30" s="523">
        <f t="shared" si="4"/>
        <v>2635660.9108972885</v>
      </c>
      <c r="G30" s="524">
        <f t="shared" si="5"/>
        <v>375206.76838458376</v>
      </c>
      <c r="H30" s="491">
        <f t="shared" si="6"/>
        <v>375206.76838458376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2635660.9108972885</v>
      </c>
      <c r="E31" s="522">
        <f>IF(+I14&lt;F30,I14,D31)</f>
        <v>90991.952380952382</v>
      </c>
      <c r="F31" s="523">
        <f t="shared" si="4"/>
        <v>2544668.958516336</v>
      </c>
      <c r="G31" s="524">
        <f t="shared" si="5"/>
        <v>365561.20786990097</v>
      </c>
      <c r="H31" s="491">
        <f t="shared" si="6"/>
        <v>365561.20786990097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2544668.958516336</v>
      </c>
      <c r="E32" s="522">
        <f>IF(+I14&lt;F31,I14,D32)</f>
        <v>90991.952380952382</v>
      </c>
      <c r="F32" s="523">
        <f t="shared" si="4"/>
        <v>2453677.0061353836</v>
      </c>
      <c r="G32" s="524">
        <f t="shared" si="5"/>
        <v>355915.64735521819</v>
      </c>
      <c r="H32" s="491">
        <f t="shared" si="6"/>
        <v>355915.64735521819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2453677.0061353836</v>
      </c>
      <c r="E33" s="522">
        <f>IF(+I14&lt;F32,I14,D33)</f>
        <v>90991.952380952382</v>
      </c>
      <c r="F33" s="523">
        <f t="shared" si="4"/>
        <v>2362685.0537544312</v>
      </c>
      <c r="G33" s="524">
        <f t="shared" si="5"/>
        <v>346270.0868405354</v>
      </c>
      <c r="H33" s="491">
        <f t="shared" si="6"/>
        <v>346270.0868405354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2362685.0537544312</v>
      </c>
      <c r="E34" s="522">
        <f>IF(+I14&lt;F33,I14,D34)</f>
        <v>90991.952380952382</v>
      </c>
      <c r="F34" s="523">
        <f t="shared" si="4"/>
        <v>2271693.1013734788</v>
      </c>
      <c r="G34" s="524">
        <f t="shared" si="5"/>
        <v>336624.52632585261</v>
      </c>
      <c r="H34" s="491">
        <f t="shared" si="6"/>
        <v>336624.52632585261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2271693.1013734788</v>
      </c>
      <c r="E35" s="522">
        <f>IF(+I14&lt;F34,I14,D35)</f>
        <v>90991.952380952382</v>
      </c>
      <c r="F35" s="523">
        <f t="shared" si="4"/>
        <v>2180701.1489925263</v>
      </c>
      <c r="G35" s="524">
        <f t="shared" si="5"/>
        <v>326978.96581116976</v>
      </c>
      <c r="H35" s="491">
        <f t="shared" si="6"/>
        <v>326978.96581116976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2180701.1489925263</v>
      </c>
      <c r="E36" s="522">
        <f>IF(+I14&lt;F35,I14,D36)</f>
        <v>90991.952380952382</v>
      </c>
      <c r="F36" s="523">
        <f t="shared" si="4"/>
        <v>2089709.1966115739</v>
      </c>
      <c r="G36" s="524">
        <f t="shared" si="5"/>
        <v>317333.40529648698</v>
      </c>
      <c r="H36" s="491">
        <f t="shared" si="6"/>
        <v>317333.40529648698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2089709.1966115739</v>
      </c>
      <c r="E37" s="522">
        <f>IF(+I14&lt;F36,I14,D37)</f>
        <v>90991.952380952382</v>
      </c>
      <c r="F37" s="523">
        <f t="shared" si="4"/>
        <v>1998717.2442306215</v>
      </c>
      <c r="G37" s="524">
        <f t="shared" si="5"/>
        <v>307687.84478180419</v>
      </c>
      <c r="H37" s="491">
        <f t="shared" si="6"/>
        <v>307687.84478180419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7"/>
        <v/>
      </c>
      <c r="C38" s="507">
        <f>IF(D11="","-",+C37+1)</f>
        <v>2040</v>
      </c>
      <c r="D38" s="523">
        <f>IF(F37+SUM(E$17:E37)=D$10,F37,D$10-SUM(E$17:E37))</f>
        <v>1998717.2442306215</v>
      </c>
      <c r="E38" s="522">
        <f>IF(+I14&lt;F37,I14,D38)</f>
        <v>90991.952380952382</v>
      </c>
      <c r="F38" s="523">
        <f t="shared" si="4"/>
        <v>1907725.2918496691</v>
      </c>
      <c r="G38" s="524">
        <f t="shared" si="5"/>
        <v>298042.2842671214</v>
      </c>
      <c r="H38" s="491">
        <f t="shared" si="6"/>
        <v>298042.2842671214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1907725.2918496691</v>
      </c>
      <c r="E39" s="522">
        <f>IF(+I14&lt;F38,I14,D39)</f>
        <v>90991.952380952382</v>
      </c>
      <c r="F39" s="523">
        <f t="shared" si="4"/>
        <v>1816733.3394687166</v>
      </c>
      <c r="G39" s="524">
        <f t="shared" si="5"/>
        <v>288396.72375243861</v>
      </c>
      <c r="H39" s="491">
        <f t="shared" si="6"/>
        <v>288396.72375243861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1816733.3394687166</v>
      </c>
      <c r="E40" s="522">
        <f>IF(+I14&lt;F39,I14,D40)</f>
        <v>90991.952380952382</v>
      </c>
      <c r="F40" s="523">
        <f t="shared" si="4"/>
        <v>1725741.3870877642</v>
      </c>
      <c r="G40" s="524">
        <f t="shared" si="5"/>
        <v>278751.16323775583</v>
      </c>
      <c r="H40" s="491">
        <f t="shared" si="6"/>
        <v>278751.16323775583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1725741.3870877642</v>
      </c>
      <c r="E41" s="522">
        <f>IF(+I14&lt;F40,I14,D41)</f>
        <v>90991.952380952382</v>
      </c>
      <c r="F41" s="523">
        <f t="shared" si="4"/>
        <v>1634749.4347068118</v>
      </c>
      <c r="G41" s="524">
        <f t="shared" si="5"/>
        <v>269105.60272307304</v>
      </c>
      <c r="H41" s="491">
        <f t="shared" si="6"/>
        <v>269105.60272307304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1634749.4347068118</v>
      </c>
      <c r="E42" s="522">
        <f>IF(+I14&lt;F41,I14,D42)</f>
        <v>90991.952380952382</v>
      </c>
      <c r="F42" s="523">
        <f t="shared" si="4"/>
        <v>1543757.4823258594</v>
      </c>
      <c r="G42" s="524">
        <f t="shared" si="5"/>
        <v>259460.04220839019</v>
      </c>
      <c r="H42" s="491">
        <f t="shared" si="6"/>
        <v>259460.04220839019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1543757.4823258594</v>
      </c>
      <c r="E43" s="522">
        <f>IF(+I14&lt;F42,I14,D43)</f>
        <v>90991.952380952382</v>
      </c>
      <c r="F43" s="523">
        <f t="shared" si="4"/>
        <v>1452765.5299449069</v>
      </c>
      <c r="G43" s="524">
        <f t="shared" si="5"/>
        <v>249814.48169370741</v>
      </c>
      <c r="H43" s="491">
        <f t="shared" si="6"/>
        <v>249814.48169370741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1452765.5299449069</v>
      </c>
      <c r="E44" s="522">
        <f>IF(+I14&lt;F43,I14,D44)</f>
        <v>90991.952380952382</v>
      </c>
      <c r="F44" s="523">
        <f t="shared" si="4"/>
        <v>1361773.5775639545</v>
      </c>
      <c r="G44" s="524">
        <f t="shared" si="5"/>
        <v>240168.92117902462</v>
      </c>
      <c r="H44" s="491">
        <f t="shared" si="6"/>
        <v>240168.92117902462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1361773.5775639545</v>
      </c>
      <c r="E45" s="522">
        <f>IF(+I14&lt;F44,I14,D45)</f>
        <v>90991.952380952382</v>
      </c>
      <c r="F45" s="523">
        <f t="shared" si="4"/>
        <v>1270781.6251830021</v>
      </c>
      <c r="G45" s="524">
        <f t="shared" si="5"/>
        <v>230523.36066434183</v>
      </c>
      <c r="H45" s="491">
        <f t="shared" si="6"/>
        <v>230523.36066434183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1270781.6251830021</v>
      </c>
      <c r="E46" s="522">
        <f>IF(+I14&lt;F45,I14,D46)</f>
        <v>90991.952380952382</v>
      </c>
      <c r="F46" s="523">
        <f t="shared" si="4"/>
        <v>1179789.6728020497</v>
      </c>
      <c r="G46" s="524">
        <f t="shared" si="5"/>
        <v>220877.80014965904</v>
      </c>
      <c r="H46" s="491">
        <f t="shared" si="6"/>
        <v>220877.80014965904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1179789.6728020497</v>
      </c>
      <c r="E47" s="522">
        <f>IF(+I14&lt;F46,I14,D47)</f>
        <v>90991.952380952382</v>
      </c>
      <c r="F47" s="523">
        <f t="shared" si="4"/>
        <v>1088797.7204210972</v>
      </c>
      <c r="G47" s="524">
        <f t="shared" si="5"/>
        <v>211232.23963497626</v>
      </c>
      <c r="H47" s="491">
        <f t="shared" si="6"/>
        <v>211232.23963497626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1088797.7204210972</v>
      </c>
      <c r="E48" s="522">
        <f>IF(+I14&lt;F47,I14,D48)</f>
        <v>90991.952380952382</v>
      </c>
      <c r="F48" s="523">
        <f t="shared" si="4"/>
        <v>997805.76804014482</v>
      </c>
      <c r="G48" s="524">
        <f t="shared" si="5"/>
        <v>201586.67912029344</v>
      </c>
      <c r="H48" s="491">
        <f t="shared" si="6"/>
        <v>201586.67912029344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997805.76804014482</v>
      </c>
      <c r="E49" s="522">
        <f>IF(+I14&lt;F48,I14,D49)</f>
        <v>90991.952380952382</v>
      </c>
      <c r="F49" s="523">
        <f t="shared" si="4"/>
        <v>906813.81565919239</v>
      </c>
      <c r="G49" s="524">
        <f t="shared" si="5"/>
        <v>191941.11860561065</v>
      </c>
      <c r="H49" s="491">
        <f t="shared" si="6"/>
        <v>191941.11860561065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906813.81565919239</v>
      </c>
      <c r="E50" s="522">
        <f>IF(+I14&lt;F49,I14,D50)</f>
        <v>90991.952380952382</v>
      </c>
      <c r="F50" s="523">
        <f t="shared" si="4"/>
        <v>815821.86327823997</v>
      </c>
      <c r="G50" s="524">
        <f t="shared" si="5"/>
        <v>182295.55809092784</v>
      </c>
      <c r="H50" s="491">
        <f t="shared" si="6"/>
        <v>182295.55809092784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815821.86327823997</v>
      </c>
      <c r="E51" s="522">
        <f>IF(+I14&lt;F50,I14,D51)</f>
        <v>90991.952380952382</v>
      </c>
      <c r="F51" s="523">
        <f t="shared" si="4"/>
        <v>724829.91089728754</v>
      </c>
      <c r="G51" s="524">
        <f t="shared" si="5"/>
        <v>172649.99757624505</v>
      </c>
      <c r="H51" s="491">
        <f t="shared" si="6"/>
        <v>172649.99757624505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7"/>
        <v/>
      </c>
      <c r="C52" s="507">
        <f>IF(D11="","-",+C51+1)</f>
        <v>2054</v>
      </c>
      <c r="D52" s="523">
        <f>IF(F51+SUM(E$17:E51)=D$10,F51,D$10-SUM(E$17:E51))</f>
        <v>724829.91089728754</v>
      </c>
      <c r="E52" s="522">
        <f>IF(+I14&lt;F51,I14,D52)</f>
        <v>90991.952380952382</v>
      </c>
      <c r="F52" s="523">
        <f t="shared" si="4"/>
        <v>633837.95851633511</v>
      </c>
      <c r="G52" s="524">
        <f t="shared" si="5"/>
        <v>163004.43706156226</v>
      </c>
      <c r="H52" s="491">
        <f t="shared" si="6"/>
        <v>163004.43706156226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633837.95851633511</v>
      </c>
      <c r="E53" s="522">
        <f>IF(+I14&lt;F52,I14,D53)</f>
        <v>90991.952380952382</v>
      </c>
      <c r="F53" s="523">
        <f t="shared" si="4"/>
        <v>542846.00613538269</v>
      </c>
      <c r="G53" s="524">
        <f t="shared" si="5"/>
        <v>153358.87654687947</v>
      </c>
      <c r="H53" s="491">
        <f t="shared" si="6"/>
        <v>153358.87654687947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542846.00613538269</v>
      </c>
      <c r="E54" s="522">
        <f>IF(+I14&lt;F53,I14,D54)</f>
        <v>90991.952380952382</v>
      </c>
      <c r="F54" s="523">
        <f t="shared" si="4"/>
        <v>451854.05375443032</v>
      </c>
      <c r="G54" s="524">
        <f t="shared" si="5"/>
        <v>143713.31603219666</v>
      </c>
      <c r="H54" s="491">
        <f t="shared" si="6"/>
        <v>143713.31603219666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451854.05375443032</v>
      </c>
      <c r="E55" s="522">
        <f>IF(+I14&lt;F54,I14,D55)</f>
        <v>90991.952380952382</v>
      </c>
      <c r="F55" s="523">
        <f t="shared" si="4"/>
        <v>360862.10137347796</v>
      </c>
      <c r="G55" s="524">
        <f t="shared" si="5"/>
        <v>134067.7555175139</v>
      </c>
      <c r="H55" s="491">
        <f t="shared" si="6"/>
        <v>134067.7555175139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360862.10137347796</v>
      </c>
      <c r="E56" s="522">
        <f>IF(+I14&lt;F55,I14,D56)</f>
        <v>90991.952380952382</v>
      </c>
      <c r="F56" s="523">
        <f t="shared" si="4"/>
        <v>269870.14899252559</v>
      </c>
      <c r="G56" s="524">
        <f t="shared" si="5"/>
        <v>124422.19500283108</v>
      </c>
      <c r="H56" s="491">
        <f t="shared" si="6"/>
        <v>124422.19500283108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269870.14899252559</v>
      </c>
      <c r="E57" s="522">
        <f>IF(+I14&lt;F56,I14,D57)</f>
        <v>90991.952380952382</v>
      </c>
      <c r="F57" s="523">
        <f t="shared" si="4"/>
        <v>178878.19661157322</v>
      </c>
      <c r="G57" s="524">
        <f t="shared" si="5"/>
        <v>114776.63448814829</v>
      </c>
      <c r="H57" s="491">
        <f t="shared" si="6"/>
        <v>114776.63448814829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178878.19661157322</v>
      </c>
      <c r="E58" s="522">
        <f>IF(+I14&lt;F57,I14,D58)</f>
        <v>90991.952380952382</v>
      </c>
      <c r="F58" s="523">
        <f t="shared" si="4"/>
        <v>87886.24423062084</v>
      </c>
      <c r="G58" s="524">
        <f t="shared" si="5"/>
        <v>105131.07397346551</v>
      </c>
      <c r="H58" s="491">
        <f t="shared" si="6"/>
        <v>105131.07397346551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87886.24423062084</v>
      </c>
      <c r="E59" s="522">
        <f>IF(+I14&lt;F58,I14,D59)</f>
        <v>87886.24423062084</v>
      </c>
      <c r="F59" s="523">
        <f t="shared" si="4"/>
        <v>0</v>
      </c>
      <c r="G59" s="524">
        <f t="shared" si="5"/>
        <v>92544.414898206713</v>
      </c>
      <c r="H59" s="491">
        <f t="shared" si="6"/>
        <v>92544.414898206713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7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4"/>
        <v>0</v>
      </c>
      <c r="G60" s="524">
        <f t="shared" si="5"/>
        <v>0</v>
      </c>
      <c r="H60" s="491">
        <f t="shared" si="6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4"/>
        <v>0</v>
      </c>
      <c r="G61" s="526">
        <f t="shared" si="5"/>
        <v>0</v>
      </c>
      <c r="H61" s="491">
        <f t="shared" si="6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4"/>
        <v>0</v>
      </c>
      <c r="G62" s="526">
        <f t="shared" si="5"/>
        <v>0</v>
      </c>
      <c r="H62" s="491">
        <f t="shared" si="6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4"/>
        <v>0</v>
      </c>
      <c r="G63" s="526">
        <f t="shared" si="5"/>
        <v>0</v>
      </c>
      <c r="H63" s="491">
        <f t="shared" si="6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4"/>
        <v>0</v>
      </c>
      <c r="G64" s="526">
        <f t="shared" si="5"/>
        <v>0</v>
      </c>
      <c r="H64" s="491">
        <f t="shared" si="6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4"/>
        <v>0</v>
      </c>
      <c r="G65" s="526">
        <f t="shared" si="5"/>
        <v>0</v>
      </c>
      <c r="H65" s="491">
        <f t="shared" si="6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4"/>
        <v>0</v>
      </c>
      <c r="G66" s="526">
        <f t="shared" si="5"/>
        <v>0</v>
      </c>
      <c r="H66" s="491">
        <f t="shared" si="6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4"/>
        <v>0</v>
      </c>
      <c r="G67" s="526">
        <f t="shared" si="5"/>
        <v>0</v>
      </c>
      <c r="H67" s="491">
        <f t="shared" si="6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4"/>
        <v>0</v>
      </c>
      <c r="G68" s="526">
        <f t="shared" si="5"/>
        <v>0</v>
      </c>
      <c r="H68" s="491">
        <f t="shared" si="6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4"/>
        <v>0</v>
      </c>
      <c r="G69" s="526">
        <f t="shared" si="5"/>
        <v>0</v>
      </c>
      <c r="H69" s="491">
        <f t="shared" si="6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4"/>
        <v>0</v>
      </c>
      <c r="G70" s="526">
        <f t="shared" si="5"/>
        <v>0</v>
      </c>
      <c r="H70" s="491">
        <f t="shared" si="6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4"/>
        <v>0</v>
      </c>
      <c r="G71" s="526">
        <f t="shared" si="5"/>
        <v>0</v>
      </c>
      <c r="H71" s="491">
        <f t="shared" si="6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4"/>
        <v>0</v>
      </c>
      <c r="G72" s="530">
        <f t="shared" si="5"/>
        <v>0</v>
      </c>
      <c r="H72" s="471">
        <f t="shared" si="6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3821662</v>
      </c>
      <c r="F73" s="375"/>
      <c r="G73" s="375">
        <f>SUM(G17:G72)</f>
        <v>12591814.521689087</v>
      </c>
      <c r="H73" s="375">
        <f>SUM(H17:H72)</f>
        <v>12591814.521689087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192042.98677355595</v>
      </c>
      <c r="N87" s="546">
        <f>IF(J92&lt;D11,0,VLOOKUP(J92,C17:O72,11))</f>
        <v>192042.98677355595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204124.50256642039</v>
      </c>
      <c r="N88" s="550">
        <f>IF(J92&lt;D11,0,VLOOKUP(J92,C99:P154,7))</f>
        <v>204124.50256642039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12081.515792864433</v>
      </c>
      <c r="N89" s="555">
        <f>+N88-N87</f>
        <v>12081.515792864433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88696.883720930229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3813966</v>
      </c>
      <c r="G99" s="603">
        <f t="shared" ref="G99:G154" si="8">+(F99+D99)/2</f>
        <v>1906983</v>
      </c>
      <c r="H99" s="604">
        <f>+J94*G99+E99</f>
        <v>204124.50256642039</v>
      </c>
      <c r="I99" s="605">
        <f>+J95*G99+E99</f>
        <v>204124.50256642039</v>
      </c>
      <c r="J99" s="514">
        <f t="shared" ref="J99:J130" si="9">+I99-H99</f>
        <v>0</v>
      </c>
      <c r="K99" s="514"/>
      <c r="L99" s="619"/>
      <c r="M99" s="513">
        <f t="shared" ref="M99:M130" si="10">IF(L99&lt;&gt;0,+H99-L99,0)</f>
        <v>0</v>
      </c>
      <c r="N99" s="619"/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374">
        <f>IF(F99+SUM(E$99:E99)=D$92,F99,D$92-SUM(E$99:E99))</f>
        <v>3813966</v>
      </c>
      <c r="E100" s="522">
        <f>IF(+J96&lt;F99,J96,D100)</f>
        <v>88696.883720930229</v>
      </c>
      <c r="F100" s="523">
        <f t="shared" ref="F100:F154" si="13">+D100-E100</f>
        <v>3725269.1162790698</v>
      </c>
      <c r="G100" s="523">
        <f t="shared" si="8"/>
        <v>3769617.5581395347</v>
      </c>
      <c r="H100" s="526">
        <f t="shared" ref="H100:H154" si="14">+J$94*G100+E100</f>
        <v>492198.80739873799</v>
      </c>
      <c r="I100" s="577">
        <f t="shared" ref="I100:I154" si="15">+J$95*G100+E100</f>
        <v>492198.80739873799</v>
      </c>
      <c r="J100" s="514">
        <f t="shared" si="9"/>
        <v>0</v>
      </c>
      <c r="K100" s="514"/>
      <c r="L100" s="525"/>
      <c r="M100" s="514">
        <f t="shared" si="10"/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2021</v>
      </c>
      <c r="D101" s="374">
        <f>IF(F100+SUM(E$99:E100)=D$92,F100,D$92-SUM(E$99:E100))</f>
        <v>3725269.1162790698</v>
      </c>
      <c r="E101" s="522">
        <f>IF(+J96&lt;F100,J96,D101)</f>
        <v>88696.883720930229</v>
      </c>
      <c r="F101" s="523">
        <f t="shared" si="13"/>
        <v>3636572.2325581396</v>
      </c>
      <c r="G101" s="523">
        <f t="shared" si="8"/>
        <v>3680920.6744186049</v>
      </c>
      <c r="H101" s="526">
        <f t="shared" si="14"/>
        <v>482704.64448867191</v>
      </c>
      <c r="I101" s="577">
        <f t="shared" si="15"/>
        <v>482704.64448867191</v>
      </c>
      <c r="J101" s="514">
        <f t="shared" si="9"/>
        <v>0</v>
      </c>
      <c r="K101" s="514"/>
      <c r="L101" s="525"/>
      <c r="M101" s="514">
        <f t="shared" si="10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6"/>
        <v/>
      </c>
      <c r="C102" s="507">
        <f>IF(D93="","-",+C101+1)</f>
        <v>2022</v>
      </c>
      <c r="D102" s="374">
        <f>IF(F101+SUM(E$99:E101)=D$92,F101,D$92-SUM(E$99:E101))</f>
        <v>3636572.2325581396</v>
      </c>
      <c r="E102" s="522">
        <f>IF(+J96&lt;F101,J96,D102)</f>
        <v>88696.883720930229</v>
      </c>
      <c r="F102" s="523">
        <f t="shared" si="13"/>
        <v>3547875.3488372094</v>
      </c>
      <c r="G102" s="523">
        <f t="shared" si="8"/>
        <v>3592223.7906976743</v>
      </c>
      <c r="H102" s="526">
        <f t="shared" si="14"/>
        <v>473210.48157860583</v>
      </c>
      <c r="I102" s="577">
        <f t="shared" si="15"/>
        <v>473210.48157860583</v>
      </c>
      <c r="J102" s="514">
        <f t="shared" si="9"/>
        <v>0</v>
      </c>
      <c r="K102" s="514"/>
      <c r="L102" s="525"/>
      <c r="M102" s="514">
        <f t="shared" si="10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6"/>
        <v/>
      </c>
      <c r="C103" s="507">
        <f>IF(D93="","-",+C102+1)</f>
        <v>2023</v>
      </c>
      <c r="D103" s="374">
        <f>IF(F102+SUM(E$99:E102)=D$92,F102,D$92-SUM(E$99:E102))</f>
        <v>3547875.3488372094</v>
      </c>
      <c r="E103" s="522">
        <f>IF(+J96&lt;F102,J96,D103)</f>
        <v>88696.883720930229</v>
      </c>
      <c r="F103" s="523">
        <f t="shared" si="13"/>
        <v>3459178.4651162792</v>
      </c>
      <c r="G103" s="523">
        <f t="shared" si="8"/>
        <v>3503526.9069767445</v>
      </c>
      <c r="H103" s="526">
        <f t="shared" si="14"/>
        <v>463716.31866853987</v>
      </c>
      <c r="I103" s="577">
        <f t="shared" si="15"/>
        <v>463716.31866853987</v>
      </c>
      <c r="J103" s="514">
        <f t="shared" si="9"/>
        <v>0</v>
      </c>
      <c r="K103" s="514"/>
      <c r="L103" s="525"/>
      <c r="M103" s="514">
        <f t="shared" si="10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6"/>
        <v/>
      </c>
      <c r="C104" s="507">
        <f>IF(D93="","-",+C103+1)</f>
        <v>2024</v>
      </c>
      <c r="D104" s="374">
        <f>IF(F103+SUM(E$99:E103)=D$92,F103,D$92-SUM(E$99:E103))</f>
        <v>3459178.4651162792</v>
      </c>
      <c r="E104" s="522">
        <f>IF(+J96&lt;F103,J96,D104)</f>
        <v>88696.883720930229</v>
      </c>
      <c r="F104" s="523">
        <f t="shared" si="13"/>
        <v>3370481.581395349</v>
      </c>
      <c r="G104" s="523">
        <f t="shared" si="8"/>
        <v>3414830.0232558139</v>
      </c>
      <c r="H104" s="526">
        <f t="shared" si="14"/>
        <v>454222.15575847367</v>
      </c>
      <c r="I104" s="577">
        <f t="shared" si="15"/>
        <v>454222.15575847367</v>
      </c>
      <c r="J104" s="514">
        <f t="shared" si="9"/>
        <v>0</v>
      </c>
      <c r="K104" s="514"/>
      <c r="L104" s="525"/>
      <c r="M104" s="514">
        <f t="shared" si="10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6"/>
        <v/>
      </c>
      <c r="C105" s="507">
        <f>IF(D93="","-",+C104+1)</f>
        <v>2025</v>
      </c>
      <c r="D105" s="374">
        <f>IF(F104+SUM(E$99:E104)=D$92,F104,D$92-SUM(E$99:E104))</f>
        <v>3370481.581395349</v>
      </c>
      <c r="E105" s="522">
        <f>IF(+J96&lt;F104,J96,D105)</f>
        <v>88696.883720930229</v>
      </c>
      <c r="F105" s="523">
        <f t="shared" si="13"/>
        <v>3281784.6976744188</v>
      </c>
      <c r="G105" s="523">
        <f t="shared" si="8"/>
        <v>3326133.1395348841</v>
      </c>
      <c r="H105" s="526">
        <f t="shared" si="14"/>
        <v>444727.99284840771</v>
      </c>
      <c r="I105" s="577">
        <f t="shared" si="15"/>
        <v>444727.99284840771</v>
      </c>
      <c r="J105" s="514">
        <f t="shared" si="9"/>
        <v>0</v>
      </c>
      <c r="K105" s="514"/>
      <c r="L105" s="525"/>
      <c r="M105" s="514">
        <f t="shared" si="10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6"/>
        <v/>
      </c>
      <c r="C106" s="507">
        <f>IF(D93="","-",+C105+1)</f>
        <v>2026</v>
      </c>
      <c r="D106" s="374">
        <f>IF(F105+SUM(E$99:E105)=D$92,F105,D$92-SUM(E$99:E105))</f>
        <v>3281784.6976744188</v>
      </c>
      <c r="E106" s="522">
        <f>IF(+J96&lt;F105,J96,D106)</f>
        <v>88696.883720930229</v>
      </c>
      <c r="F106" s="523">
        <f t="shared" si="13"/>
        <v>3193087.8139534886</v>
      </c>
      <c r="G106" s="523">
        <f t="shared" si="8"/>
        <v>3237436.2558139535</v>
      </c>
      <c r="H106" s="526">
        <f t="shared" si="14"/>
        <v>435233.82993834163</v>
      </c>
      <c r="I106" s="577">
        <f t="shared" si="15"/>
        <v>435233.82993834163</v>
      </c>
      <c r="J106" s="514">
        <f t="shared" si="9"/>
        <v>0</v>
      </c>
      <c r="K106" s="514"/>
      <c r="L106" s="525"/>
      <c r="M106" s="514">
        <f t="shared" si="10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6"/>
        <v/>
      </c>
      <c r="C107" s="507">
        <f>IF(D93="","-",+C106+1)</f>
        <v>2027</v>
      </c>
      <c r="D107" s="374">
        <f>IF(F106+SUM(E$99:E106)=D$92,F106,D$92-SUM(E$99:E106))</f>
        <v>3193087.8139534886</v>
      </c>
      <c r="E107" s="522">
        <f>IF(+J96&lt;F106,J96,D107)</f>
        <v>88696.883720930229</v>
      </c>
      <c r="F107" s="523">
        <f t="shared" si="13"/>
        <v>3104390.9302325584</v>
      </c>
      <c r="G107" s="523">
        <f t="shared" si="8"/>
        <v>3148739.3720930237</v>
      </c>
      <c r="H107" s="526">
        <f t="shared" si="14"/>
        <v>425739.66702827555</v>
      </c>
      <c r="I107" s="577">
        <f t="shared" si="15"/>
        <v>425739.66702827555</v>
      </c>
      <c r="J107" s="514">
        <f t="shared" si="9"/>
        <v>0</v>
      </c>
      <c r="K107" s="514"/>
      <c r="L107" s="525"/>
      <c r="M107" s="514">
        <f t="shared" si="10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6"/>
        <v/>
      </c>
      <c r="C108" s="507">
        <f>IF(D93="","-",+C107+1)</f>
        <v>2028</v>
      </c>
      <c r="D108" s="374">
        <f>IF(F107+SUM(E$99:E107)=D$92,F107,D$92-SUM(E$99:E107))</f>
        <v>3104390.9302325584</v>
      </c>
      <c r="E108" s="522">
        <f>IF(+J96&lt;F107,J96,D108)</f>
        <v>88696.883720930229</v>
      </c>
      <c r="F108" s="523">
        <f t="shared" si="13"/>
        <v>3015694.0465116282</v>
      </c>
      <c r="G108" s="523">
        <f t="shared" si="8"/>
        <v>3060042.4883720931</v>
      </c>
      <c r="H108" s="526">
        <f t="shared" si="14"/>
        <v>416245.50411820947</v>
      </c>
      <c r="I108" s="577">
        <f t="shared" si="15"/>
        <v>416245.50411820947</v>
      </c>
      <c r="J108" s="514">
        <f t="shared" si="9"/>
        <v>0</v>
      </c>
      <c r="K108" s="514"/>
      <c r="L108" s="525"/>
      <c r="M108" s="514">
        <f t="shared" si="10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6"/>
        <v/>
      </c>
      <c r="C109" s="507">
        <f>IF(D93="","-",+C108+1)</f>
        <v>2029</v>
      </c>
      <c r="D109" s="374">
        <f>IF(F108+SUM(E$99:E108)=D$92,F108,D$92-SUM(E$99:E108))</f>
        <v>3015694.0465116282</v>
      </c>
      <c r="E109" s="522">
        <f>IF(+J96&lt;F108,J96,D109)</f>
        <v>88696.883720930229</v>
      </c>
      <c r="F109" s="523">
        <f t="shared" si="13"/>
        <v>2926997.162790698</v>
      </c>
      <c r="G109" s="523">
        <f t="shared" si="8"/>
        <v>2971345.6046511633</v>
      </c>
      <c r="H109" s="526">
        <f t="shared" si="14"/>
        <v>406751.34120814351</v>
      </c>
      <c r="I109" s="577">
        <f t="shared" si="15"/>
        <v>406751.34120814351</v>
      </c>
      <c r="J109" s="514">
        <f t="shared" si="9"/>
        <v>0</v>
      </c>
      <c r="K109" s="514"/>
      <c r="L109" s="525"/>
      <c r="M109" s="514">
        <f t="shared" si="10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6"/>
        <v/>
      </c>
      <c r="C110" s="507">
        <f>IF(D93="","-",+C109+1)</f>
        <v>2030</v>
      </c>
      <c r="D110" s="374">
        <f>IF(F109+SUM(E$99:E109)=D$92,F109,D$92-SUM(E$99:E109))</f>
        <v>2926997.162790698</v>
      </c>
      <c r="E110" s="522">
        <f>IF(+J96&lt;F109,J96,D110)</f>
        <v>88696.883720930229</v>
      </c>
      <c r="F110" s="523">
        <f t="shared" si="13"/>
        <v>2838300.2790697678</v>
      </c>
      <c r="G110" s="523">
        <f t="shared" si="8"/>
        <v>2882648.7209302327</v>
      </c>
      <c r="H110" s="526">
        <f t="shared" si="14"/>
        <v>397257.17829807731</v>
      </c>
      <c r="I110" s="577">
        <f t="shared" si="15"/>
        <v>397257.17829807731</v>
      </c>
      <c r="J110" s="514">
        <f t="shared" si="9"/>
        <v>0</v>
      </c>
      <c r="K110" s="514"/>
      <c r="L110" s="525"/>
      <c r="M110" s="514">
        <f t="shared" si="10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6"/>
        <v/>
      </c>
      <c r="C111" s="507">
        <f>IF(D93="","-",+C110+1)</f>
        <v>2031</v>
      </c>
      <c r="D111" s="374">
        <f>IF(F110+SUM(E$99:E110)=D$92,F110,D$92-SUM(E$99:E110))</f>
        <v>2838300.2790697678</v>
      </c>
      <c r="E111" s="522">
        <f>IF(+J96&lt;F110,J96,D111)</f>
        <v>88696.883720930229</v>
      </c>
      <c r="F111" s="523">
        <f t="shared" si="13"/>
        <v>2749603.3953488376</v>
      </c>
      <c r="G111" s="523">
        <f t="shared" si="8"/>
        <v>2793951.8372093029</v>
      </c>
      <c r="H111" s="526">
        <f t="shared" si="14"/>
        <v>387763.01538801135</v>
      </c>
      <c r="I111" s="577">
        <f t="shared" si="15"/>
        <v>387763.01538801135</v>
      </c>
      <c r="J111" s="514">
        <f t="shared" si="9"/>
        <v>0</v>
      </c>
      <c r="K111" s="514"/>
      <c r="L111" s="525"/>
      <c r="M111" s="514">
        <f t="shared" si="10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6"/>
        <v/>
      </c>
      <c r="C112" s="507">
        <f>IF(D93="","-",+C111+1)</f>
        <v>2032</v>
      </c>
      <c r="D112" s="374">
        <f>IF(F111+SUM(E$99:E111)=D$92,F111,D$92-SUM(E$99:E111))</f>
        <v>2749603.3953488376</v>
      </c>
      <c r="E112" s="522">
        <f>IF(+J96&lt;F111,J96,D112)</f>
        <v>88696.883720930229</v>
      </c>
      <c r="F112" s="523">
        <f t="shared" si="13"/>
        <v>2660906.5116279074</v>
      </c>
      <c r="G112" s="523">
        <f t="shared" si="8"/>
        <v>2705254.9534883723</v>
      </c>
      <c r="H112" s="526">
        <f t="shared" si="14"/>
        <v>378268.85247794527</v>
      </c>
      <c r="I112" s="577">
        <f t="shared" si="15"/>
        <v>378268.85247794527</v>
      </c>
      <c r="J112" s="514">
        <f t="shared" si="9"/>
        <v>0</v>
      </c>
      <c r="K112" s="514"/>
      <c r="L112" s="525"/>
      <c r="M112" s="514">
        <f t="shared" si="10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6"/>
        <v/>
      </c>
      <c r="C113" s="507">
        <f>IF(D93="","-",+C112+1)</f>
        <v>2033</v>
      </c>
      <c r="D113" s="374">
        <f>IF(F112+SUM(E$99:E112)=D$92,F112,D$92-SUM(E$99:E112))</f>
        <v>2660906.5116279074</v>
      </c>
      <c r="E113" s="522">
        <f>IF(+J96&lt;F112,J96,D113)</f>
        <v>88696.883720930229</v>
      </c>
      <c r="F113" s="523">
        <f t="shared" si="13"/>
        <v>2572209.6279069772</v>
      </c>
      <c r="G113" s="523">
        <f t="shared" si="8"/>
        <v>2616558.0697674425</v>
      </c>
      <c r="H113" s="526">
        <f t="shared" si="14"/>
        <v>368774.68956787919</v>
      </c>
      <c r="I113" s="577">
        <f t="shared" si="15"/>
        <v>368774.68956787919</v>
      </c>
      <c r="J113" s="514">
        <f t="shared" si="9"/>
        <v>0</v>
      </c>
      <c r="K113" s="514"/>
      <c r="L113" s="525"/>
      <c r="M113" s="514">
        <f t="shared" si="10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6"/>
        <v/>
      </c>
      <c r="C114" s="507">
        <f>IF(D93="","-",+C113+1)</f>
        <v>2034</v>
      </c>
      <c r="D114" s="374">
        <f>IF(F113+SUM(E$99:E113)=D$92,F113,D$92-SUM(E$99:E113))</f>
        <v>2572209.6279069772</v>
      </c>
      <c r="E114" s="522">
        <f>IF(+J96&lt;F113,J96,D114)</f>
        <v>88696.883720930229</v>
      </c>
      <c r="F114" s="523">
        <f t="shared" si="13"/>
        <v>2483512.744186047</v>
      </c>
      <c r="G114" s="523">
        <f t="shared" si="8"/>
        <v>2527861.1860465119</v>
      </c>
      <c r="H114" s="526">
        <f t="shared" si="14"/>
        <v>359280.52665781311</v>
      </c>
      <c r="I114" s="577">
        <f t="shared" si="15"/>
        <v>359280.52665781311</v>
      </c>
      <c r="J114" s="514">
        <f t="shared" si="9"/>
        <v>0</v>
      </c>
      <c r="K114" s="514"/>
      <c r="L114" s="525"/>
      <c r="M114" s="514">
        <f t="shared" si="10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6"/>
        <v/>
      </c>
      <c r="C115" s="507">
        <f>IF(D93="","-",+C114+1)</f>
        <v>2035</v>
      </c>
      <c r="D115" s="374">
        <f>IF(F114+SUM(E$99:E114)=D$92,F114,D$92-SUM(E$99:E114))</f>
        <v>2483512.744186047</v>
      </c>
      <c r="E115" s="522">
        <f>IF(+J96&lt;F114,J96,D115)</f>
        <v>88696.883720930229</v>
      </c>
      <c r="F115" s="523">
        <f t="shared" si="13"/>
        <v>2394815.8604651168</v>
      </c>
      <c r="G115" s="523">
        <f t="shared" si="8"/>
        <v>2439164.3023255821</v>
      </c>
      <c r="H115" s="526">
        <f t="shared" si="14"/>
        <v>349786.36374774709</v>
      </c>
      <c r="I115" s="577">
        <f t="shared" si="15"/>
        <v>349786.36374774709</v>
      </c>
      <c r="J115" s="514">
        <f t="shared" si="9"/>
        <v>0</v>
      </c>
      <c r="K115" s="514"/>
      <c r="L115" s="525"/>
      <c r="M115" s="514">
        <f t="shared" si="10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6"/>
        <v/>
      </c>
      <c r="C116" s="507">
        <f>IF(D93="","-",+C115+1)</f>
        <v>2036</v>
      </c>
      <c r="D116" s="374">
        <f>IF(F115+SUM(E$99:E115)=D$92,F115,D$92-SUM(E$99:E115))</f>
        <v>2394815.8604651168</v>
      </c>
      <c r="E116" s="522">
        <f>IF(+J96&lt;F115,J96,D116)</f>
        <v>88696.883720930229</v>
      </c>
      <c r="F116" s="523">
        <f t="shared" si="13"/>
        <v>2306118.9767441866</v>
      </c>
      <c r="G116" s="523">
        <f t="shared" si="8"/>
        <v>2350467.4186046515</v>
      </c>
      <c r="H116" s="526">
        <f t="shared" si="14"/>
        <v>340292.20083768095</v>
      </c>
      <c r="I116" s="577">
        <f t="shared" si="15"/>
        <v>340292.20083768095</v>
      </c>
      <c r="J116" s="514">
        <f t="shared" si="9"/>
        <v>0</v>
      </c>
      <c r="K116" s="514"/>
      <c r="L116" s="525"/>
      <c r="M116" s="514">
        <f t="shared" si="10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6"/>
        <v/>
      </c>
      <c r="C117" s="507">
        <f>IF(D93="","-",+C116+1)</f>
        <v>2037</v>
      </c>
      <c r="D117" s="374">
        <f>IF(F116+SUM(E$99:E116)=D$92,F116,D$92-SUM(E$99:E116))</f>
        <v>2306118.9767441866</v>
      </c>
      <c r="E117" s="522">
        <f>IF(+J96&lt;F116,J96,D117)</f>
        <v>88696.883720930229</v>
      </c>
      <c r="F117" s="523">
        <f t="shared" si="13"/>
        <v>2217422.0930232564</v>
      </c>
      <c r="G117" s="523">
        <f t="shared" si="8"/>
        <v>2261770.5348837217</v>
      </c>
      <c r="H117" s="526">
        <f t="shared" si="14"/>
        <v>330798.03792761499</v>
      </c>
      <c r="I117" s="577">
        <f t="shared" si="15"/>
        <v>330798.03792761499</v>
      </c>
      <c r="J117" s="514">
        <f t="shared" si="9"/>
        <v>0</v>
      </c>
      <c r="K117" s="514"/>
      <c r="L117" s="525"/>
      <c r="M117" s="514">
        <f t="shared" si="10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6"/>
        <v/>
      </c>
      <c r="C118" s="507">
        <f>IF(D93="","-",+C117+1)</f>
        <v>2038</v>
      </c>
      <c r="D118" s="374">
        <f>IF(F117+SUM(E$99:E117)=D$92,F117,D$92-SUM(E$99:E117))</f>
        <v>2217422.0930232564</v>
      </c>
      <c r="E118" s="522">
        <f>IF(+J96&lt;F117,J96,D118)</f>
        <v>88696.883720930229</v>
      </c>
      <c r="F118" s="523">
        <f t="shared" si="13"/>
        <v>2128725.2093023262</v>
      </c>
      <c r="G118" s="523">
        <f t="shared" si="8"/>
        <v>2173073.6511627911</v>
      </c>
      <c r="H118" s="526">
        <f t="shared" si="14"/>
        <v>321303.87501754885</v>
      </c>
      <c r="I118" s="577">
        <f t="shared" si="15"/>
        <v>321303.87501754885</v>
      </c>
      <c r="J118" s="514">
        <f t="shared" si="9"/>
        <v>0</v>
      </c>
      <c r="K118" s="514"/>
      <c r="L118" s="525"/>
      <c r="M118" s="514">
        <f t="shared" si="10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6"/>
        <v/>
      </c>
      <c r="C119" s="507">
        <f>IF(D93="","-",+C118+1)</f>
        <v>2039</v>
      </c>
      <c r="D119" s="374">
        <f>IF(F118+SUM(E$99:E118)=D$92,F118,D$92-SUM(E$99:E118))</f>
        <v>2128725.2093023262</v>
      </c>
      <c r="E119" s="522">
        <f>IF(+J96&lt;F118,J96,D119)</f>
        <v>88696.883720930229</v>
      </c>
      <c r="F119" s="523">
        <f t="shared" si="13"/>
        <v>2040028.325581396</v>
      </c>
      <c r="G119" s="523">
        <f t="shared" si="8"/>
        <v>2084376.7674418611</v>
      </c>
      <c r="H119" s="526">
        <f t="shared" si="14"/>
        <v>311809.71210748283</v>
      </c>
      <c r="I119" s="577">
        <f t="shared" si="15"/>
        <v>311809.71210748283</v>
      </c>
      <c r="J119" s="514">
        <f t="shared" si="9"/>
        <v>0</v>
      </c>
      <c r="K119" s="514"/>
      <c r="L119" s="525"/>
      <c r="M119" s="514">
        <f t="shared" si="10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6"/>
        <v/>
      </c>
      <c r="C120" s="507">
        <f>IF(D93="","-",+C119+1)</f>
        <v>2040</v>
      </c>
      <c r="D120" s="374">
        <f>IF(F119+SUM(E$99:E119)=D$92,F119,D$92-SUM(E$99:E119))</f>
        <v>2040028.325581396</v>
      </c>
      <c r="E120" s="522">
        <f>IF(+J96&lt;F119,J96,D120)</f>
        <v>88696.883720930229</v>
      </c>
      <c r="F120" s="523">
        <f t="shared" si="13"/>
        <v>1951331.4418604658</v>
      </c>
      <c r="G120" s="523">
        <f t="shared" si="8"/>
        <v>1995679.8837209309</v>
      </c>
      <c r="H120" s="526">
        <f t="shared" si="14"/>
        <v>302315.54919741675</v>
      </c>
      <c r="I120" s="577">
        <f t="shared" si="15"/>
        <v>302315.54919741675</v>
      </c>
      <c r="J120" s="514">
        <f t="shared" si="9"/>
        <v>0</v>
      </c>
      <c r="K120" s="514"/>
      <c r="L120" s="525"/>
      <c r="M120" s="514">
        <f t="shared" si="10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6"/>
        <v/>
      </c>
      <c r="C121" s="507">
        <f>IF(D93="","-",+C120+1)</f>
        <v>2041</v>
      </c>
      <c r="D121" s="374">
        <f>IF(F120+SUM(E$99:E120)=D$92,F120,D$92-SUM(E$99:E120))</f>
        <v>1951331.4418604658</v>
      </c>
      <c r="E121" s="522">
        <f>IF(+J96&lt;F120,J96,D121)</f>
        <v>88696.883720930229</v>
      </c>
      <c r="F121" s="523">
        <f t="shared" si="13"/>
        <v>1862634.5581395356</v>
      </c>
      <c r="G121" s="523">
        <f t="shared" si="8"/>
        <v>1906983.0000000007</v>
      </c>
      <c r="H121" s="526">
        <f t="shared" si="14"/>
        <v>292821.38628735067</v>
      </c>
      <c r="I121" s="577">
        <f t="shared" si="15"/>
        <v>292821.38628735067</v>
      </c>
      <c r="J121" s="514">
        <f t="shared" si="9"/>
        <v>0</v>
      </c>
      <c r="K121" s="514"/>
      <c r="L121" s="525"/>
      <c r="M121" s="514">
        <f t="shared" si="10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6"/>
        <v/>
      </c>
      <c r="C122" s="507">
        <f>IF(D93="","-",+C121+1)</f>
        <v>2042</v>
      </c>
      <c r="D122" s="374">
        <f>IF(F121+SUM(E$99:E121)=D$92,F121,D$92-SUM(E$99:E121))</f>
        <v>1862634.5581395356</v>
      </c>
      <c r="E122" s="522">
        <f>IF(+J96&lt;F121,J96,D122)</f>
        <v>88696.883720930229</v>
      </c>
      <c r="F122" s="523">
        <f t="shared" si="13"/>
        <v>1773937.6744186054</v>
      </c>
      <c r="G122" s="523">
        <f t="shared" si="8"/>
        <v>1818286.1162790705</v>
      </c>
      <c r="H122" s="526">
        <f t="shared" si="14"/>
        <v>283327.22337728465</v>
      </c>
      <c r="I122" s="577">
        <f t="shared" si="15"/>
        <v>283327.22337728465</v>
      </c>
      <c r="J122" s="514">
        <f t="shared" si="9"/>
        <v>0</v>
      </c>
      <c r="K122" s="514"/>
      <c r="L122" s="525"/>
      <c r="M122" s="514">
        <f t="shared" si="10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6"/>
        <v/>
      </c>
      <c r="C123" s="507">
        <f>IF(D93="","-",+C122+1)</f>
        <v>2043</v>
      </c>
      <c r="D123" s="374">
        <f>IF(F122+SUM(E$99:E122)=D$92,F122,D$92-SUM(E$99:E122))</f>
        <v>1773937.6744186054</v>
      </c>
      <c r="E123" s="522">
        <f>IF(+J96&lt;F122,J96,D123)</f>
        <v>88696.883720930229</v>
      </c>
      <c r="F123" s="523">
        <f t="shared" si="13"/>
        <v>1685240.7906976752</v>
      </c>
      <c r="G123" s="523">
        <f t="shared" si="8"/>
        <v>1729589.2325581403</v>
      </c>
      <c r="H123" s="526">
        <f t="shared" si="14"/>
        <v>273833.06046721857</v>
      </c>
      <c r="I123" s="577">
        <f t="shared" si="15"/>
        <v>273833.06046721857</v>
      </c>
      <c r="J123" s="514">
        <f t="shared" si="9"/>
        <v>0</v>
      </c>
      <c r="K123" s="514"/>
      <c r="L123" s="525"/>
      <c r="M123" s="514">
        <f t="shared" si="10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6"/>
        <v/>
      </c>
      <c r="C124" s="507">
        <f>IF(D93="","-",+C123+1)</f>
        <v>2044</v>
      </c>
      <c r="D124" s="374">
        <f>IF(F123+SUM(E$99:E123)=D$92,F123,D$92-SUM(E$99:E123))</f>
        <v>1685240.7906976752</v>
      </c>
      <c r="E124" s="522">
        <f>IF(+J96&lt;F123,J96,D124)</f>
        <v>88696.883720930229</v>
      </c>
      <c r="F124" s="523">
        <f t="shared" si="13"/>
        <v>1596543.906976745</v>
      </c>
      <c r="G124" s="523">
        <f t="shared" si="8"/>
        <v>1640892.3488372101</v>
      </c>
      <c r="H124" s="526">
        <f t="shared" si="14"/>
        <v>264338.89755715255</v>
      </c>
      <c r="I124" s="577">
        <f t="shared" si="15"/>
        <v>264338.89755715255</v>
      </c>
      <c r="J124" s="514">
        <f t="shared" si="9"/>
        <v>0</v>
      </c>
      <c r="K124" s="514"/>
      <c r="L124" s="525"/>
      <c r="M124" s="514">
        <f t="shared" si="10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6"/>
        <v/>
      </c>
      <c r="C125" s="507">
        <f>IF(D93="","-",+C124+1)</f>
        <v>2045</v>
      </c>
      <c r="D125" s="374">
        <f>IF(F124+SUM(E$99:E124)=D$92,F124,D$92-SUM(E$99:E124))</f>
        <v>1596543.906976745</v>
      </c>
      <c r="E125" s="522">
        <f>IF(+J96&lt;F124,J96,D125)</f>
        <v>88696.883720930229</v>
      </c>
      <c r="F125" s="523">
        <f t="shared" si="13"/>
        <v>1507847.0232558148</v>
      </c>
      <c r="G125" s="523">
        <f t="shared" si="8"/>
        <v>1552195.4651162799</v>
      </c>
      <c r="H125" s="526">
        <f t="shared" si="14"/>
        <v>254844.73464708644</v>
      </c>
      <c r="I125" s="577">
        <f t="shared" si="15"/>
        <v>254844.73464708644</v>
      </c>
      <c r="J125" s="514">
        <f t="shared" si="9"/>
        <v>0</v>
      </c>
      <c r="K125" s="514"/>
      <c r="L125" s="525"/>
      <c r="M125" s="514">
        <f t="shared" si="10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6"/>
        <v/>
      </c>
      <c r="C126" s="507">
        <f>IF(D93="","-",+C125+1)</f>
        <v>2046</v>
      </c>
      <c r="D126" s="374">
        <f>IF(F125+SUM(E$99:E125)=D$92,F125,D$92-SUM(E$99:E125))</f>
        <v>1507847.0232558148</v>
      </c>
      <c r="E126" s="522">
        <f>IF(+J96&lt;F125,J96,D126)</f>
        <v>88696.883720930229</v>
      </c>
      <c r="F126" s="523">
        <f t="shared" si="13"/>
        <v>1419150.1395348846</v>
      </c>
      <c r="G126" s="523">
        <f t="shared" si="8"/>
        <v>1463498.5813953497</v>
      </c>
      <c r="H126" s="526">
        <f t="shared" si="14"/>
        <v>245350.57173702039</v>
      </c>
      <c r="I126" s="577">
        <f t="shared" si="15"/>
        <v>245350.57173702039</v>
      </c>
      <c r="J126" s="514">
        <f t="shared" si="9"/>
        <v>0</v>
      </c>
      <c r="K126" s="514"/>
      <c r="L126" s="525"/>
      <c r="M126" s="514">
        <f t="shared" si="10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6"/>
        <v/>
      </c>
      <c r="C127" s="507">
        <f>IF(D93="","-",+C126+1)</f>
        <v>2047</v>
      </c>
      <c r="D127" s="374">
        <f>IF(F126+SUM(E$99:E126)=D$92,F126,D$92-SUM(E$99:E126))</f>
        <v>1419150.1395348846</v>
      </c>
      <c r="E127" s="522">
        <f>IF(+J96&lt;F126,J96,D127)</f>
        <v>88696.883720930229</v>
      </c>
      <c r="F127" s="523">
        <f t="shared" si="13"/>
        <v>1330453.2558139544</v>
      </c>
      <c r="G127" s="523">
        <f t="shared" si="8"/>
        <v>1374801.6976744195</v>
      </c>
      <c r="H127" s="526">
        <f t="shared" si="14"/>
        <v>235856.40882695434</v>
      </c>
      <c r="I127" s="577">
        <f t="shared" si="15"/>
        <v>235856.40882695434</v>
      </c>
      <c r="J127" s="514">
        <f t="shared" si="9"/>
        <v>0</v>
      </c>
      <c r="K127" s="514"/>
      <c r="L127" s="525"/>
      <c r="M127" s="514">
        <f t="shared" si="10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6"/>
        <v/>
      </c>
      <c r="C128" s="507">
        <f>IF(D93="","-",+C127+1)</f>
        <v>2048</v>
      </c>
      <c r="D128" s="374">
        <f>IF(F127+SUM(E$99:E127)=D$92,F127,D$92-SUM(E$99:E127))</f>
        <v>1330453.2558139544</v>
      </c>
      <c r="E128" s="522">
        <f>IF(+J96&lt;F127,J96,D128)</f>
        <v>88696.883720930229</v>
      </c>
      <c r="F128" s="523">
        <f t="shared" si="13"/>
        <v>1241756.3720930242</v>
      </c>
      <c r="G128" s="523">
        <f t="shared" si="8"/>
        <v>1286104.8139534893</v>
      </c>
      <c r="H128" s="526">
        <f t="shared" si="14"/>
        <v>226362.24591688826</v>
      </c>
      <c r="I128" s="577">
        <f t="shared" si="15"/>
        <v>226362.24591688826</v>
      </c>
      <c r="J128" s="514">
        <f t="shared" si="9"/>
        <v>0</v>
      </c>
      <c r="K128" s="514"/>
      <c r="L128" s="525"/>
      <c r="M128" s="514">
        <f t="shared" si="10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6"/>
        <v/>
      </c>
      <c r="C129" s="507">
        <f>IF(D93="","-",+C128+1)</f>
        <v>2049</v>
      </c>
      <c r="D129" s="374">
        <f>IF(F128+SUM(E$99:E128)=D$92,F128,D$92-SUM(E$99:E128))</f>
        <v>1241756.3720930242</v>
      </c>
      <c r="E129" s="522">
        <f>IF(+J96&lt;F128,J96,D129)</f>
        <v>88696.883720930229</v>
      </c>
      <c r="F129" s="523">
        <f t="shared" si="13"/>
        <v>1153059.488372094</v>
      </c>
      <c r="G129" s="523">
        <f t="shared" si="8"/>
        <v>1197407.9302325591</v>
      </c>
      <c r="H129" s="526">
        <f t="shared" si="14"/>
        <v>216868.08300682221</v>
      </c>
      <c r="I129" s="577">
        <f t="shared" si="15"/>
        <v>216868.08300682221</v>
      </c>
      <c r="J129" s="514">
        <f t="shared" si="9"/>
        <v>0</v>
      </c>
      <c r="K129" s="514"/>
      <c r="L129" s="525"/>
      <c r="M129" s="514">
        <f t="shared" si="10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6"/>
        <v/>
      </c>
      <c r="C130" s="507">
        <f>IF(D93="","-",+C129+1)</f>
        <v>2050</v>
      </c>
      <c r="D130" s="374">
        <f>IF(F129+SUM(E$99:E129)=D$92,F129,D$92-SUM(E$99:E129))</f>
        <v>1153059.488372094</v>
      </c>
      <c r="E130" s="522">
        <f>IF(+J96&lt;F129,J96,D130)</f>
        <v>88696.883720930229</v>
      </c>
      <c r="F130" s="523">
        <f t="shared" si="13"/>
        <v>1064362.6046511638</v>
      </c>
      <c r="G130" s="523">
        <f t="shared" si="8"/>
        <v>1108711.0465116289</v>
      </c>
      <c r="H130" s="526">
        <f t="shared" si="14"/>
        <v>207373.92009675613</v>
      </c>
      <c r="I130" s="577">
        <f t="shared" si="15"/>
        <v>207373.92009675613</v>
      </c>
      <c r="J130" s="514">
        <f t="shared" si="9"/>
        <v>0</v>
      </c>
      <c r="K130" s="514"/>
      <c r="L130" s="525"/>
      <c r="M130" s="514">
        <f t="shared" si="10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6"/>
        <v/>
      </c>
      <c r="C131" s="507">
        <f>IF(D93="","-",+C130+1)</f>
        <v>2051</v>
      </c>
      <c r="D131" s="374">
        <f>IF(F130+SUM(E$99:E130)=D$92,F130,D$92-SUM(E$99:E130))</f>
        <v>1064362.6046511638</v>
      </c>
      <c r="E131" s="522">
        <f>IF(+J96&lt;F130,J96,D131)</f>
        <v>88696.883720930229</v>
      </c>
      <c r="F131" s="523">
        <f t="shared" si="13"/>
        <v>975665.7209302336</v>
      </c>
      <c r="G131" s="523">
        <f t="shared" si="8"/>
        <v>1020014.1627906987</v>
      </c>
      <c r="H131" s="526">
        <f t="shared" si="14"/>
        <v>197879.75718669008</v>
      </c>
      <c r="I131" s="577">
        <f t="shared" si="15"/>
        <v>197879.75718669008</v>
      </c>
      <c r="J131" s="514">
        <f t="shared" ref="J131:J154" si="17">+I541-H541</f>
        <v>0</v>
      </c>
      <c r="K131" s="514"/>
      <c r="L131" s="525"/>
      <c r="M131" s="514">
        <f t="shared" ref="M131:M154" si="18">IF(L541&lt;&gt;0,+H541-L541,0)</f>
        <v>0</v>
      </c>
      <c r="N131" s="525"/>
      <c r="O131" s="514">
        <f t="shared" ref="O131:O154" si="19">IF(N541&lt;&gt;0,+I541-N541,0)</f>
        <v>0</v>
      </c>
      <c r="P131" s="514">
        <f t="shared" ref="P131:P154" si="20">+O541-M541</f>
        <v>0</v>
      </c>
    </row>
    <row r="132" spans="2:16" ht="12.5">
      <c r="B132" s="195" t="str">
        <f t="shared" si="16"/>
        <v/>
      </c>
      <c r="C132" s="507">
        <f>IF(D93="","-",+C131+1)</f>
        <v>2052</v>
      </c>
      <c r="D132" s="374">
        <f>IF(F131+SUM(E$99:E131)=D$92,F131,D$92-SUM(E$99:E131))</f>
        <v>975665.7209302336</v>
      </c>
      <c r="E132" s="522">
        <f>IF(+J96&lt;F131,J96,D132)</f>
        <v>88696.883720930229</v>
      </c>
      <c r="F132" s="523">
        <f t="shared" si="13"/>
        <v>886968.8372093034</v>
      </c>
      <c r="G132" s="523">
        <f t="shared" si="8"/>
        <v>931317.2790697685</v>
      </c>
      <c r="H132" s="526">
        <f t="shared" si="14"/>
        <v>188385.59427662403</v>
      </c>
      <c r="I132" s="577">
        <f t="shared" si="15"/>
        <v>188385.59427662403</v>
      </c>
      <c r="J132" s="514">
        <f t="shared" si="17"/>
        <v>0</v>
      </c>
      <c r="K132" s="514"/>
      <c r="L132" s="525"/>
      <c r="M132" s="514">
        <f t="shared" si="18"/>
        <v>0</v>
      </c>
      <c r="N132" s="525"/>
      <c r="O132" s="514">
        <f t="shared" si="19"/>
        <v>0</v>
      </c>
      <c r="P132" s="514">
        <f t="shared" si="20"/>
        <v>0</v>
      </c>
    </row>
    <row r="133" spans="2:16" ht="12.5">
      <c r="B133" s="195" t="str">
        <f t="shared" si="16"/>
        <v/>
      </c>
      <c r="C133" s="507">
        <f>IF(D93="","-",+C132+1)</f>
        <v>2053</v>
      </c>
      <c r="D133" s="374">
        <f>IF(F132+SUM(E$99:E132)=D$92,F132,D$92-SUM(E$99:E132))</f>
        <v>886968.8372093034</v>
      </c>
      <c r="E133" s="522">
        <f>IF(+J96&lt;F132,J96,D133)</f>
        <v>88696.883720930229</v>
      </c>
      <c r="F133" s="523">
        <f t="shared" si="13"/>
        <v>798271.9534883732</v>
      </c>
      <c r="G133" s="523">
        <f t="shared" si="8"/>
        <v>842620.3953488383</v>
      </c>
      <c r="H133" s="526">
        <f t="shared" si="14"/>
        <v>178891.43136655795</v>
      </c>
      <c r="I133" s="577">
        <f t="shared" si="15"/>
        <v>178891.43136655795</v>
      </c>
      <c r="J133" s="514">
        <f t="shared" si="17"/>
        <v>0</v>
      </c>
      <c r="K133" s="514"/>
      <c r="L133" s="525"/>
      <c r="M133" s="514">
        <f t="shared" si="18"/>
        <v>0</v>
      </c>
      <c r="N133" s="525"/>
      <c r="O133" s="514">
        <f t="shared" si="19"/>
        <v>0</v>
      </c>
      <c r="P133" s="514">
        <f t="shared" si="20"/>
        <v>0</v>
      </c>
    </row>
    <row r="134" spans="2:16" ht="12.5">
      <c r="B134" s="195" t="str">
        <f t="shared" si="16"/>
        <v/>
      </c>
      <c r="C134" s="507">
        <f>IF(D93="","-",+C133+1)</f>
        <v>2054</v>
      </c>
      <c r="D134" s="374">
        <f>IF(F133+SUM(E$99:E133)=D$92,F133,D$92-SUM(E$99:E133))</f>
        <v>798271.9534883732</v>
      </c>
      <c r="E134" s="522">
        <f>IF(+J96&lt;F133,J96,D134)</f>
        <v>88696.883720930229</v>
      </c>
      <c r="F134" s="523">
        <f t="shared" si="13"/>
        <v>709575.069767443</v>
      </c>
      <c r="G134" s="523">
        <f t="shared" si="8"/>
        <v>753923.5116279081</v>
      </c>
      <c r="H134" s="526">
        <f t="shared" si="14"/>
        <v>169397.2684564919</v>
      </c>
      <c r="I134" s="577">
        <f t="shared" si="15"/>
        <v>169397.2684564919</v>
      </c>
      <c r="J134" s="514">
        <f t="shared" si="17"/>
        <v>0</v>
      </c>
      <c r="K134" s="514"/>
      <c r="L134" s="525"/>
      <c r="M134" s="514">
        <f t="shared" si="18"/>
        <v>0</v>
      </c>
      <c r="N134" s="525"/>
      <c r="O134" s="514">
        <f t="shared" si="19"/>
        <v>0</v>
      </c>
      <c r="P134" s="514">
        <f t="shared" si="20"/>
        <v>0</v>
      </c>
    </row>
    <row r="135" spans="2:16" ht="12.5">
      <c r="B135" s="195" t="str">
        <f t="shared" si="16"/>
        <v/>
      </c>
      <c r="C135" s="507">
        <f>IF(D93="","-",+C134+1)</f>
        <v>2055</v>
      </c>
      <c r="D135" s="374">
        <f>IF(F134+SUM(E$99:E134)=D$92,F134,D$92-SUM(E$99:E134))</f>
        <v>709575.069767443</v>
      </c>
      <c r="E135" s="522">
        <f>IF(+J96&lt;F134,J96,D135)</f>
        <v>88696.883720930229</v>
      </c>
      <c r="F135" s="523">
        <f t="shared" si="13"/>
        <v>620878.1860465128</v>
      </c>
      <c r="G135" s="523">
        <f t="shared" si="8"/>
        <v>665226.6279069779</v>
      </c>
      <c r="H135" s="526">
        <f t="shared" si="14"/>
        <v>159903.10554642585</v>
      </c>
      <c r="I135" s="577">
        <f t="shared" si="15"/>
        <v>159903.10554642585</v>
      </c>
      <c r="J135" s="514">
        <f t="shared" si="17"/>
        <v>0</v>
      </c>
      <c r="K135" s="514"/>
      <c r="L135" s="525"/>
      <c r="M135" s="514">
        <f t="shared" si="18"/>
        <v>0</v>
      </c>
      <c r="N135" s="525"/>
      <c r="O135" s="514">
        <f t="shared" si="19"/>
        <v>0</v>
      </c>
      <c r="P135" s="514">
        <f t="shared" si="20"/>
        <v>0</v>
      </c>
    </row>
    <row r="136" spans="2:16" ht="12.5">
      <c r="B136" s="195" t="str">
        <f t="shared" si="16"/>
        <v/>
      </c>
      <c r="C136" s="507">
        <f>IF(D93="","-",+C135+1)</f>
        <v>2056</v>
      </c>
      <c r="D136" s="374">
        <f>IF(F135+SUM(E$99:E135)=D$92,F135,D$92-SUM(E$99:E135))</f>
        <v>620878.1860465128</v>
      </c>
      <c r="E136" s="522">
        <f>IF(+J96&lt;F135,J96,D136)</f>
        <v>88696.883720930229</v>
      </c>
      <c r="F136" s="523">
        <f t="shared" si="13"/>
        <v>532181.3023255826</v>
      </c>
      <c r="G136" s="523">
        <f t="shared" si="8"/>
        <v>576529.7441860477</v>
      </c>
      <c r="H136" s="526">
        <f t="shared" si="14"/>
        <v>150408.94263635977</v>
      </c>
      <c r="I136" s="577">
        <f t="shared" si="15"/>
        <v>150408.94263635977</v>
      </c>
      <c r="J136" s="514">
        <f t="shared" si="17"/>
        <v>0</v>
      </c>
      <c r="K136" s="514"/>
      <c r="L136" s="525"/>
      <c r="M136" s="514">
        <f t="shared" si="18"/>
        <v>0</v>
      </c>
      <c r="N136" s="525"/>
      <c r="O136" s="514">
        <f t="shared" si="19"/>
        <v>0</v>
      </c>
      <c r="P136" s="514">
        <f t="shared" si="20"/>
        <v>0</v>
      </c>
    </row>
    <row r="137" spans="2:16" ht="12.5">
      <c r="B137" s="195" t="str">
        <f t="shared" si="16"/>
        <v/>
      </c>
      <c r="C137" s="507">
        <f>IF(D93="","-",+C136+1)</f>
        <v>2057</v>
      </c>
      <c r="D137" s="374">
        <f>IF(F136+SUM(E$99:E136)=D$92,F136,D$92-SUM(E$99:E136))</f>
        <v>532181.3023255826</v>
      </c>
      <c r="E137" s="522">
        <f>IF(+J96&lt;F136,J96,D137)</f>
        <v>88696.883720930229</v>
      </c>
      <c r="F137" s="523">
        <f t="shared" si="13"/>
        <v>443484.4186046524</v>
      </c>
      <c r="G137" s="523">
        <f t="shared" si="8"/>
        <v>487832.8604651175</v>
      </c>
      <c r="H137" s="526">
        <f t="shared" si="14"/>
        <v>140914.77972629372</v>
      </c>
      <c r="I137" s="577">
        <f t="shared" si="15"/>
        <v>140914.77972629372</v>
      </c>
      <c r="J137" s="514">
        <f t="shared" si="17"/>
        <v>0</v>
      </c>
      <c r="K137" s="514"/>
      <c r="L137" s="525"/>
      <c r="M137" s="514">
        <f t="shared" si="18"/>
        <v>0</v>
      </c>
      <c r="N137" s="525"/>
      <c r="O137" s="514">
        <f t="shared" si="19"/>
        <v>0</v>
      </c>
      <c r="P137" s="514">
        <f t="shared" si="20"/>
        <v>0</v>
      </c>
    </row>
    <row r="138" spans="2:16" ht="12.5">
      <c r="B138" s="195" t="str">
        <f t="shared" si="16"/>
        <v/>
      </c>
      <c r="C138" s="507">
        <f>IF(D93="","-",+C137+1)</f>
        <v>2058</v>
      </c>
      <c r="D138" s="374">
        <f>IF(F137+SUM(E$99:E137)=D$92,F137,D$92-SUM(E$99:E137))</f>
        <v>443484.4186046524</v>
      </c>
      <c r="E138" s="522">
        <f>IF(+J96&lt;F137,J96,D138)</f>
        <v>88696.883720930229</v>
      </c>
      <c r="F138" s="523">
        <f t="shared" si="13"/>
        <v>354787.5348837222</v>
      </c>
      <c r="G138" s="523">
        <f t="shared" si="8"/>
        <v>399135.9767441873</v>
      </c>
      <c r="H138" s="526">
        <f t="shared" si="14"/>
        <v>131420.61681622767</v>
      </c>
      <c r="I138" s="577">
        <f t="shared" si="15"/>
        <v>131420.61681622767</v>
      </c>
      <c r="J138" s="514">
        <f t="shared" si="17"/>
        <v>0</v>
      </c>
      <c r="K138" s="514"/>
      <c r="L138" s="525"/>
      <c r="M138" s="514">
        <f t="shared" si="18"/>
        <v>0</v>
      </c>
      <c r="N138" s="525"/>
      <c r="O138" s="514">
        <f t="shared" si="19"/>
        <v>0</v>
      </c>
      <c r="P138" s="514">
        <f t="shared" si="20"/>
        <v>0</v>
      </c>
    </row>
    <row r="139" spans="2:16" ht="12.5">
      <c r="B139" s="195" t="str">
        <f t="shared" si="16"/>
        <v/>
      </c>
      <c r="C139" s="507">
        <f>IF(D93="","-",+C138+1)</f>
        <v>2059</v>
      </c>
      <c r="D139" s="374">
        <f>IF(F138+SUM(E$99:E138)=D$92,F138,D$92-SUM(E$99:E138))</f>
        <v>354787.5348837222</v>
      </c>
      <c r="E139" s="522">
        <f>IF(+J96&lt;F138,J96,D139)</f>
        <v>88696.883720930229</v>
      </c>
      <c r="F139" s="523">
        <f t="shared" si="13"/>
        <v>266090.651162792</v>
      </c>
      <c r="G139" s="523">
        <f t="shared" si="8"/>
        <v>310439.0930232571</v>
      </c>
      <c r="H139" s="526">
        <f t="shared" si="14"/>
        <v>121926.45390616159</v>
      </c>
      <c r="I139" s="577">
        <f t="shared" si="15"/>
        <v>121926.45390616159</v>
      </c>
      <c r="J139" s="514">
        <f t="shared" si="17"/>
        <v>0</v>
      </c>
      <c r="K139" s="514"/>
      <c r="L139" s="525"/>
      <c r="M139" s="514">
        <f t="shared" si="18"/>
        <v>0</v>
      </c>
      <c r="N139" s="525"/>
      <c r="O139" s="514">
        <f t="shared" si="19"/>
        <v>0</v>
      </c>
      <c r="P139" s="514">
        <f t="shared" si="20"/>
        <v>0</v>
      </c>
    </row>
    <row r="140" spans="2:16" ht="12.5">
      <c r="B140" s="195" t="str">
        <f t="shared" si="16"/>
        <v/>
      </c>
      <c r="C140" s="507">
        <f>IF(D93="","-",+C139+1)</f>
        <v>2060</v>
      </c>
      <c r="D140" s="374">
        <f>IF(F139+SUM(E$99:E139)=D$92,F139,D$92-SUM(E$99:E139))</f>
        <v>266090.651162792</v>
      </c>
      <c r="E140" s="522">
        <f>IF(+J96&lt;F139,J96,D140)</f>
        <v>88696.883720930229</v>
      </c>
      <c r="F140" s="523">
        <f t="shared" si="13"/>
        <v>177393.76744186177</v>
      </c>
      <c r="G140" s="523">
        <f t="shared" si="8"/>
        <v>221742.2093023269</v>
      </c>
      <c r="H140" s="526">
        <f t="shared" si="14"/>
        <v>112432.29099609553</v>
      </c>
      <c r="I140" s="577">
        <f t="shared" si="15"/>
        <v>112432.29099609553</v>
      </c>
      <c r="J140" s="514">
        <f t="shared" si="17"/>
        <v>0</v>
      </c>
      <c r="K140" s="514"/>
      <c r="L140" s="525"/>
      <c r="M140" s="514">
        <f t="shared" si="18"/>
        <v>0</v>
      </c>
      <c r="N140" s="525"/>
      <c r="O140" s="514">
        <f t="shared" si="19"/>
        <v>0</v>
      </c>
      <c r="P140" s="514">
        <f t="shared" si="20"/>
        <v>0</v>
      </c>
    </row>
    <row r="141" spans="2:16" ht="12.5">
      <c r="B141" s="195" t="str">
        <f t="shared" si="16"/>
        <v/>
      </c>
      <c r="C141" s="507">
        <f>IF(D93="","-",+C140+1)</f>
        <v>2061</v>
      </c>
      <c r="D141" s="374">
        <f>IF(F140+SUM(E$99:E140)=D$92,F140,D$92-SUM(E$99:E140))</f>
        <v>177393.76744186177</v>
      </c>
      <c r="E141" s="522">
        <f>IF(+J96&lt;F140,J96,D141)</f>
        <v>88696.883720930229</v>
      </c>
      <c r="F141" s="523">
        <f t="shared" si="13"/>
        <v>88696.883720931539</v>
      </c>
      <c r="G141" s="523">
        <f t="shared" si="8"/>
        <v>133045.32558139664</v>
      </c>
      <c r="H141" s="526">
        <f t="shared" si="14"/>
        <v>102938.12808602946</v>
      </c>
      <c r="I141" s="577">
        <f t="shared" si="15"/>
        <v>102938.12808602946</v>
      </c>
      <c r="J141" s="514">
        <f t="shared" si="17"/>
        <v>0</v>
      </c>
      <c r="K141" s="514"/>
      <c r="L141" s="525"/>
      <c r="M141" s="514">
        <f t="shared" si="18"/>
        <v>0</v>
      </c>
      <c r="N141" s="525"/>
      <c r="O141" s="514">
        <f t="shared" si="19"/>
        <v>0</v>
      </c>
      <c r="P141" s="514">
        <f t="shared" si="20"/>
        <v>0</v>
      </c>
    </row>
    <row r="142" spans="2:16" ht="12.5">
      <c r="B142" s="195" t="str">
        <f t="shared" si="16"/>
        <v/>
      </c>
      <c r="C142" s="507">
        <f>IF(D93="","-",+C141+1)</f>
        <v>2062</v>
      </c>
      <c r="D142" s="374">
        <f>IF(F141+SUM(E$99:E141)=D$92,F141,D$92-SUM(E$99:E141))</f>
        <v>88696.883720931539</v>
      </c>
      <c r="E142" s="522">
        <f>IF(+J96&lt;F141,J96,D142)</f>
        <v>88696.883720930229</v>
      </c>
      <c r="F142" s="523">
        <f t="shared" si="13"/>
        <v>1.3096723705530167E-9</v>
      </c>
      <c r="G142" s="523">
        <f t="shared" si="8"/>
        <v>44348.441860466424</v>
      </c>
      <c r="H142" s="526">
        <f t="shared" si="14"/>
        <v>93443.9651759634</v>
      </c>
      <c r="I142" s="577">
        <f t="shared" si="15"/>
        <v>93443.9651759634</v>
      </c>
      <c r="J142" s="514">
        <f t="shared" si="17"/>
        <v>0</v>
      </c>
      <c r="K142" s="514"/>
      <c r="L142" s="525"/>
      <c r="M142" s="514">
        <f t="shared" si="18"/>
        <v>0</v>
      </c>
      <c r="N142" s="525"/>
      <c r="O142" s="514">
        <f t="shared" si="19"/>
        <v>0</v>
      </c>
      <c r="P142" s="514">
        <f t="shared" si="20"/>
        <v>0</v>
      </c>
    </row>
    <row r="143" spans="2:16" ht="12.5">
      <c r="B143" s="195" t="str">
        <f t="shared" si="16"/>
        <v/>
      </c>
      <c r="C143" s="507">
        <f>IF(D93="","-",+C142+1)</f>
        <v>2063</v>
      </c>
      <c r="D143" s="374">
        <f>IF(F142+SUM(E$99:E142)=D$92,F142,D$92-SUM(E$99:E142))</f>
        <v>1.3096723705530167E-9</v>
      </c>
      <c r="E143" s="522">
        <f>IF(+J96&lt;F142,J96,D143)</f>
        <v>1.3096723705530167E-9</v>
      </c>
      <c r="F143" s="523">
        <f t="shared" si="13"/>
        <v>0</v>
      </c>
      <c r="G143" s="523">
        <f t="shared" si="8"/>
        <v>6.5483618527650833E-10</v>
      </c>
      <c r="H143" s="526">
        <f t="shared" si="14"/>
        <v>1.3797663937205328E-9</v>
      </c>
      <c r="I143" s="577">
        <f t="shared" si="15"/>
        <v>1.3797663937205328E-9</v>
      </c>
      <c r="J143" s="514">
        <f t="shared" si="17"/>
        <v>0</v>
      </c>
      <c r="K143" s="514"/>
      <c r="L143" s="525"/>
      <c r="M143" s="514">
        <f t="shared" si="18"/>
        <v>0</v>
      </c>
      <c r="N143" s="525"/>
      <c r="O143" s="514">
        <f t="shared" si="19"/>
        <v>0</v>
      </c>
      <c r="P143" s="514">
        <f t="shared" si="20"/>
        <v>0</v>
      </c>
    </row>
    <row r="144" spans="2:16" ht="12.5">
      <c r="B144" s="195" t="str">
        <f t="shared" si="16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8"/>
        <v>0</v>
      </c>
      <c r="H144" s="526">
        <f t="shared" si="14"/>
        <v>0</v>
      </c>
      <c r="I144" s="577">
        <f t="shared" si="15"/>
        <v>0</v>
      </c>
      <c r="J144" s="514">
        <f t="shared" si="17"/>
        <v>0</v>
      </c>
      <c r="K144" s="514"/>
      <c r="L144" s="525"/>
      <c r="M144" s="514">
        <f t="shared" si="18"/>
        <v>0</v>
      </c>
      <c r="N144" s="525"/>
      <c r="O144" s="514">
        <f t="shared" si="19"/>
        <v>0</v>
      </c>
      <c r="P144" s="514">
        <f t="shared" si="20"/>
        <v>0</v>
      </c>
    </row>
    <row r="145" spans="2:16" ht="12.5">
      <c r="B145" s="195" t="str">
        <f t="shared" si="16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8"/>
        <v>0</v>
      </c>
      <c r="H145" s="526">
        <f t="shared" si="14"/>
        <v>0</v>
      </c>
      <c r="I145" s="577">
        <f t="shared" si="15"/>
        <v>0</v>
      </c>
      <c r="J145" s="514">
        <f t="shared" si="17"/>
        <v>0</v>
      </c>
      <c r="K145" s="514"/>
      <c r="L145" s="525"/>
      <c r="M145" s="514">
        <f t="shared" si="18"/>
        <v>0</v>
      </c>
      <c r="N145" s="525"/>
      <c r="O145" s="514">
        <f t="shared" si="19"/>
        <v>0</v>
      </c>
      <c r="P145" s="514">
        <f t="shared" si="20"/>
        <v>0</v>
      </c>
    </row>
    <row r="146" spans="2:16" ht="12.5">
      <c r="B146" s="195" t="str">
        <f t="shared" si="16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8"/>
        <v>0</v>
      </c>
      <c r="H146" s="526">
        <f t="shared" si="14"/>
        <v>0</v>
      </c>
      <c r="I146" s="577">
        <f t="shared" si="15"/>
        <v>0</v>
      </c>
      <c r="J146" s="514">
        <f t="shared" si="17"/>
        <v>0</v>
      </c>
      <c r="K146" s="514"/>
      <c r="L146" s="525"/>
      <c r="M146" s="514">
        <f t="shared" si="18"/>
        <v>0</v>
      </c>
      <c r="N146" s="525"/>
      <c r="O146" s="514">
        <f t="shared" si="19"/>
        <v>0</v>
      </c>
      <c r="P146" s="514">
        <f t="shared" si="20"/>
        <v>0</v>
      </c>
    </row>
    <row r="147" spans="2:16" ht="12.5">
      <c r="B147" s="195" t="str">
        <f t="shared" si="16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8"/>
        <v>0</v>
      </c>
      <c r="H147" s="526">
        <f t="shared" si="14"/>
        <v>0</v>
      </c>
      <c r="I147" s="577">
        <f t="shared" si="15"/>
        <v>0</v>
      </c>
      <c r="J147" s="514">
        <f t="shared" si="17"/>
        <v>0</v>
      </c>
      <c r="K147" s="514"/>
      <c r="L147" s="525"/>
      <c r="M147" s="514">
        <f t="shared" si="18"/>
        <v>0</v>
      </c>
      <c r="N147" s="525"/>
      <c r="O147" s="514">
        <f t="shared" si="19"/>
        <v>0</v>
      </c>
      <c r="P147" s="514">
        <f t="shared" si="20"/>
        <v>0</v>
      </c>
    </row>
    <row r="148" spans="2:16" ht="12.5">
      <c r="B148" s="195" t="str">
        <f t="shared" si="16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8"/>
        <v>0</v>
      </c>
      <c r="H148" s="526">
        <f t="shared" si="14"/>
        <v>0</v>
      </c>
      <c r="I148" s="577">
        <f t="shared" si="15"/>
        <v>0</v>
      </c>
      <c r="J148" s="514">
        <f t="shared" si="17"/>
        <v>0</v>
      </c>
      <c r="K148" s="514"/>
      <c r="L148" s="525"/>
      <c r="M148" s="514">
        <f t="shared" si="18"/>
        <v>0</v>
      </c>
      <c r="N148" s="525"/>
      <c r="O148" s="514">
        <f t="shared" si="19"/>
        <v>0</v>
      </c>
      <c r="P148" s="514">
        <f t="shared" si="20"/>
        <v>0</v>
      </c>
    </row>
    <row r="149" spans="2:16" ht="12.5">
      <c r="B149" s="195" t="str">
        <f t="shared" si="16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8"/>
        <v>0</v>
      </c>
      <c r="H149" s="526">
        <f t="shared" si="14"/>
        <v>0</v>
      </c>
      <c r="I149" s="577">
        <f t="shared" si="15"/>
        <v>0</v>
      </c>
      <c r="J149" s="514">
        <f t="shared" si="17"/>
        <v>0</v>
      </c>
      <c r="K149" s="514"/>
      <c r="L149" s="525"/>
      <c r="M149" s="514">
        <f t="shared" si="18"/>
        <v>0</v>
      </c>
      <c r="N149" s="525"/>
      <c r="O149" s="514">
        <f t="shared" si="19"/>
        <v>0</v>
      </c>
      <c r="P149" s="514">
        <f t="shared" si="20"/>
        <v>0</v>
      </c>
    </row>
    <row r="150" spans="2:16" ht="12.5">
      <c r="B150" s="195" t="str">
        <f t="shared" si="16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8"/>
        <v>0</v>
      </c>
      <c r="H150" s="526">
        <f t="shared" si="14"/>
        <v>0</v>
      </c>
      <c r="I150" s="577">
        <f t="shared" si="15"/>
        <v>0</v>
      </c>
      <c r="J150" s="514">
        <f t="shared" si="17"/>
        <v>0</v>
      </c>
      <c r="K150" s="514"/>
      <c r="L150" s="525"/>
      <c r="M150" s="514">
        <f t="shared" si="18"/>
        <v>0</v>
      </c>
      <c r="N150" s="525"/>
      <c r="O150" s="514">
        <f t="shared" si="19"/>
        <v>0</v>
      </c>
      <c r="P150" s="514">
        <f t="shared" si="20"/>
        <v>0</v>
      </c>
    </row>
    <row r="151" spans="2:16" ht="12.5">
      <c r="B151" s="195" t="str">
        <f t="shared" si="16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8"/>
        <v>0</v>
      </c>
      <c r="H151" s="526">
        <f t="shared" si="14"/>
        <v>0</v>
      </c>
      <c r="I151" s="577">
        <f t="shared" si="15"/>
        <v>0</v>
      </c>
      <c r="J151" s="514">
        <f t="shared" si="17"/>
        <v>0</v>
      </c>
      <c r="K151" s="514"/>
      <c r="L151" s="525"/>
      <c r="M151" s="514">
        <f t="shared" si="18"/>
        <v>0</v>
      </c>
      <c r="N151" s="525"/>
      <c r="O151" s="514">
        <f t="shared" si="19"/>
        <v>0</v>
      </c>
      <c r="P151" s="514">
        <f t="shared" si="20"/>
        <v>0</v>
      </c>
    </row>
    <row r="152" spans="2:16" ht="12.5">
      <c r="B152" s="195" t="str">
        <f t="shared" si="16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8"/>
        <v>0</v>
      </c>
      <c r="H152" s="526">
        <f t="shared" si="14"/>
        <v>0</v>
      </c>
      <c r="I152" s="577">
        <f t="shared" si="15"/>
        <v>0</v>
      </c>
      <c r="J152" s="514">
        <f t="shared" si="17"/>
        <v>0</v>
      </c>
      <c r="K152" s="514"/>
      <c r="L152" s="525"/>
      <c r="M152" s="514">
        <f t="shared" si="18"/>
        <v>0</v>
      </c>
      <c r="N152" s="525"/>
      <c r="O152" s="514">
        <f t="shared" si="19"/>
        <v>0</v>
      </c>
      <c r="P152" s="514">
        <f t="shared" si="20"/>
        <v>0</v>
      </c>
    </row>
    <row r="153" spans="2:16" ht="12.5">
      <c r="B153" s="195" t="str">
        <f t="shared" si="16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8"/>
        <v>0</v>
      </c>
      <c r="H153" s="526">
        <f t="shared" si="14"/>
        <v>0</v>
      </c>
      <c r="I153" s="577">
        <f t="shared" si="15"/>
        <v>0</v>
      </c>
      <c r="J153" s="514">
        <f t="shared" si="17"/>
        <v>0</v>
      </c>
      <c r="K153" s="514"/>
      <c r="L153" s="525"/>
      <c r="M153" s="514">
        <f t="shared" si="18"/>
        <v>0</v>
      </c>
      <c r="N153" s="525"/>
      <c r="O153" s="514">
        <f t="shared" si="19"/>
        <v>0</v>
      </c>
      <c r="P153" s="514">
        <f t="shared" si="20"/>
        <v>0</v>
      </c>
    </row>
    <row r="154" spans="2:16" ht="13" thickBot="1">
      <c r="B154" s="195" t="str">
        <f t="shared" si="16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8"/>
        <v>0</v>
      </c>
      <c r="H154" s="530">
        <f t="shared" si="14"/>
        <v>0</v>
      </c>
      <c r="I154" s="579">
        <f t="shared" si="15"/>
        <v>0</v>
      </c>
      <c r="J154" s="533">
        <f t="shared" si="17"/>
        <v>0</v>
      </c>
      <c r="K154" s="514"/>
      <c r="L154" s="532"/>
      <c r="M154" s="533">
        <f t="shared" si="18"/>
        <v>0</v>
      </c>
      <c r="N154" s="532"/>
      <c r="O154" s="533">
        <f t="shared" si="19"/>
        <v>0</v>
      </c>
      <c r="P154" s="533">
        <f t="shared" si="20"/>
        <v>0</v>
      </c>
    </row>
    <row r="155" spans="2:16" ht="12.5">
      <c r="C155" s="374" t="s">
        <v>78</v>
      </c>
      <c r="D155" s="375"/>
      <c r="E155" s="375">
        <f>SUM(E99:E154)</f>
        <v>3813966.0000000005</v>
      </c>
      <c r="F155" s="375"/>
      <c r="G155" s="375"/>
      <c r="H155" s="375">
        <f>SUM(H99:H154)</f>
        <v>12795444.112922501</v>
      </c>
      <c r="I155" s="375">
        <f>SUM(I99:I154)</f>
        <v>12795444.112922501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61" zoomScale="60" zoomScaleNormal="60" workbookViewId="0">
      <selection activeCell="E100" sqref="E10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369160.37527494592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369160.37527494592</v>
      </c>
      <c r="O6" s="269"/>
      <c r="P6" s="269"/>
    </row>
    <row r="7" spans="1:16" ht="13.5" thickBot="1">
      <c r="C7" s="467" t="s">
        <v>48</v>
      </c>
      <c r="D7" s="624" t="s">
        <v>444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445</v>
      </c>
      <c r="E9" s="637" t="s">
        <v>459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2910918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69307.571428571435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0</v>
      </c>
      <c r="G17" s="630">
        <v>0</v>
      </c>
      <c r="H17" s="639">
        <v>0</v>
      </c>
      <c r="I17" s="511">
        <f t="shared" ref="I17:I72" si="0">H17-G17</f>
        <v>0</v>
      </c>
      <c r="J17" s="511"/>
      <c r="K17" s="512">
        <f>+G17</f>
        <v>0</v>
      </c>
      <c r="L17" s="513">
        <f t="shared" ref="L17:L18" si="1">IF(K17&lt;&gt;0,+G17-K17,0)</f>
        <v>0</v>
      </c>
      <c r="M17" s="512">
        <f>+H17</f>
        <v>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286755.52980844845</v>
      </c>
      <c r="H18" s="639">
        <v>286755.52980844845</v>
      </c>
      <c r="I18" s="511">
        <f t="shared" si="0"/>
        <v>0</v>
      </c>
      <c r="J18" s="511"/>
      <c r="K18" s="518">
        <f>+G18</f>
        <v>286755.52980844845</v>
      </c>
      <c r="L18" s="519">
        <f t="shared" si="1"/>
        <v>0</v>
      </c>
      <c r="M18" s="518">
        <f>+H18</f>
        <v>286755.52980844845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523">
        <f>IF(F18+SUM(E$17:E18)=D$10,F18,D$10-SUM(E$17:E18))</f>
        <v>2863332.534590669</v>
      </c>
      <c r="E19" s="522">
        <f>IF(+I14&lt;F18,I14,D19)</f>
        <v>69307.571428571435</v>
      </c>
      <c r="F19" s="523">
        <f t="shared" ref="F19:F72" si="4">+D19-E19</f>
        <v>2794024.9631620976</v>
      </c>
      <c r="G19" s="524">
        <f t="shared" ref="G19:G72" si="5">+I$12*((D19+F19)/2)+E19</f>
        <v>369160.37527494592</v>
      </c>
      <c r="H19" s="491">
        <f t="shared" ref="H19:H72" si="6">+I$13*((D19+F19)/2)+E19</f>
        <v>369160.37527494592</v>
      </c>
      <c r="I19" s="511">
        <f t="shared" si="0"/>
        <v>0</v>
      </c>
      <c r="J19" s="511"/>
      <c r="K19" s="525"/>
      <c r="L19" s="514">
        <f t="shared" ref="L19:L72" si="7">IF(K19&lt;&gt;0,+G19-K19,0)</f>
        <v>0</v>
      </c>
      <c r="M19" s="525"/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2022</v>
      </c>
      <c r="D20" s="523">
        <f>IF(F19+SUM(E$17:E19)=D$10,F19,D$10-SUM(E$17:E19))</f>
        <v>2794024.9631620976</v>
      </c>
      <c r="E20" s="522">
        <f>IF(+I14&lt;F19,I14,D20)</f>
        <v>69307.571428571435</v>
      </c>
      <c r="F20" s="523">
        <f t="shared" si="4"/>
        <v>2724717.3917335263</v>
      </c>
      <c r="G20" s="524">
        <f t="shared" si="5"/>
        <v>361813.45769765112</v>
      </c>
      <c r="H20" s="491">
        <f t="shared" si="6"/>
        <v>361813.45769765112</v>
      </c>
      <c r="I20" s="511">
        <f t="shared" si="0"/>
        <v>0</v>
      </c>
      <c r="J20" s="511"/>
      <c r="K20" s="525"/>
      <c r="L20" s="514">
        <f t="shared" si="7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8"/>
        <v/>
      </c>
      <c r="C21" s="507">
        <f>IF(D11="","-",+C20+1)</f>
        <v>2023</v>
      </c>
      <c r="D21" s="523">
        <f>IF(F20+SUM(E$17:E20)=D$10,F20,D$10-SUM(E$17:E20))</f>
        <v>2724717.3917335263</v>
      </c>
      <c r="E21" s="522">
        <f>IF(+I14&lt;F20,I14,D21)</f>
        <v>69307.571428571435</v>
      </c>
      <c r="F21" s="523">
        <f t="shared" si="4"/>
        <v>2655409.8203049549</v>
      </c>
      <c r="G21" s="524">
        <f t="shared" si="5"/>
        <v>354466.54012035643</v>
      </c>
      <c r="H21" s="491">
        <f t="shared" si="6"/>
        <v>354466.54012035643</v>
      </c>
      <c r="I21" s="511">
        <f t="shared" si="0"/>
        <v>0</v>
      </c>
      <c r="J21" s="511"/>
      <c r="K21" s="525"/>
      <c r="L21" s="514">
        <f t="shared" si="7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8"/>
        <v/>
      </c>
      <c r="C22" s="507">
        <f>IF(D11="","-",+C21+1)</f>
        <v>2024</v>
      </c>
      <c r="D22" s="523">
        <f>IF(F21+SUM(E$17:E21)=D$10,F21,D$10-SUM(E$17:E21))</f>
        <v>2655409.8203049549</v>
      </c>
      <c r="E22" s="522">
        <f>IF(+I14&lt;F21,I14,D22)</f>
        <v>69307.571428571435</v>
      </c>
      <c r="F22" s="523">
        <f t="shared" si="4"/>
        <v>2586102.2488763835</v>
      </c>
      <c r="G22" s="524">
        <f t="shared" si="5"/>
        <v>347119.62254306168</v>
      </c>
      <c r="H22" s="491">
        <f t="shared" si="6"/>
        <v>347119.62254306168</v>
      </c>
      <c r="I22" s="511">
        <f t="shared" si="0"/>
        <v>0</v>
      </c>
      <c r="J22" s="511"/>
      <c r="K22" s="525"/>
      <c r="L22" s="514">
        <f t="shared" si="7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8"/>
        <v/>
      </c>
      <c r="C23" s="507">
        <f>IF(D11="","-",+C22+1)</f>
        <v>2025</v>
      </c>
      <c r="D23" s="523">
        <f>IF(F22+SUM(E$17:E22)=D$10,F22,D$10-SUM(E$17:E22))</f>
        <v>2586102.2488763835</v>
      </c>
      <c r="E23" s="522">
        <f>IF(+I14&lt;F22,I14,D23)</f>
        <v>69307.571428571435</v>
      </c>
      <c r="F23" s="523">
        <f t="shared" si="4"/>
        <v>2516794.6774478122</v>
      </c>
      <c r="G23" s="524">
        <f t="shared" si="5"/>
        <v>339772.70496576698</v>
      </c>
      <c r="H23" s="491">
        <f t="shared" si="6"/>
        <v>339772.70496576698</v>
      </c>
      <c r="I23" s="511">
        <f t="shared" si="0"/>
        <v>0</v>
      </c>
      <c r="J23" s="511"/>
      <c r="K23" s="525"/>
      <c r="L23" s="514">
        <f t="shared" si="7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8"/>
        <v/>
      </c>
      <c r="C24" s="507">
        <f>IF(D11="","-",+C23+1)</f>
        <v>2026</v>
      </c>
      <c r="D24" s="523">
        <f>IF(F23+SUM(E$17:E23)=D$10,F23,D$10-SUM(E$17:E23))</f>
        <v>2516794.6774478122</v>
      </c>
      <c r="E24" s="522">
        <f>IF(+I14&lt;F23,I14,D24)</f>
        <v>69307.571428571435</v>
      </c>
      <c r="F24" s="523">
        <f t="shared" si="4"/>
        <v>2447487.1060192408</v>
      </c>
      <c r="G24" s="524">
        <f t="shared" si="5"/>
        <v>332425.78738847218</v>
      </c>
      <c r="H24" s="491">
        <f t="shared" si="6"/>
        <v>332425.78738847218</v>
      </c>
      <c r="I24" s="511">
        <f t="shared" si="0"/>
        <v>0</v>
      </c>
      <c r="J24" s="511"/>
      <c r="K24" s="525"/>
      <c r="L24" s="514">
        <f t="shared" si="7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8"/>
        <v/>
      </c>
      <c r="C25" s="507">
        <f>IF(D11="","-",+C24+1)</f>
        <v>2027</v>
      </c>
      <c r="D25" s="523">
        <f>IF(F24+SUM(E$17:E24)=D$10,F24,D$10-SUM(E$17:E24))</f>
        <v>2447487.1060192408</v>
      </c>
      <c r="E25" s="522">
        <f>IF(+I14&lt;F24,I14,D25)</f>
        <v>69307.571428571435</v>
      </c>
      <c r="F25" s="523">
        <f t="shared" si="4"/>
        <v>2378179.5345906694</v>
      </c>
      <c r="G25" s="524">
        <f t="shared" si="5"/>
        <v>325078.86981117749</v>
      </c>
      <c r="H25" s="491">
        <f t="shared" si="6"/>
        <v>325078.86981117749</v>
      </c>
      <c r="I25" s="511">
        <f t="shared" si="0"/>
        <v>0</v>
      </c>
      <c r="J25" s="511"/>
      <c r="K25" s="525"/>
      <c r="L25" s="514">
        <f t="shared" si="7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8"/>
        <v/>
      </c>
      <c r="C26" s="507">
        <f>IF(D11="","-",+C25+1)</f>
        <v>2028</v>
      </c>
      <c r="D26" s="523">
        <f>IF(F25+SUM(E$17:E25)=D$10,F25,D$10-SUM(E$17:E25))</f>
        <v>2378179.5345906694</v>
      </c>
      <c r="E26" s="522">
        <f>IF(+I14&lt;F25,I14,D26)</f>
        <v>69307.571428571435</v>
      </c>
      <c r="F26" s="523">
        <f t="shared" si="4"/>
        <v>2308871.9631620981</v>
      </c>
      <c r="G26" s="524">
        <f t="shared" si="5"/>
        <v>317731.95223388268</v>
      </c>
      <c r="H26" s="491">
        <f t="shared" si="6"/>
        <v>317731.95223388268</v>
      </c>
      <c r="I26" s="511">
        <f t="shared" si="0"/>
        <v>0</v>
      </c>
      <c r="J26" s="511"/>
      <c r="K26" s="525"/>
      <c r="L26" s="514">
        <f t="shared" si="7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8"/>
        <v/>
      </c>
      <c r="C27" s="507">
        <f>IF(D11="","-",+C26+1)</f>
        <v>2029</v>
      </c>
      <c r="D27" s="523">
        <f>IF(F26+SUM(E$17:E26)=D$10,F26,D$10-SUM(E$17:E26))</f>
        <v>2308871.9631620981</v>
      </c>
      <c r="E27" s="522">
        <f>IF(+I14&lt;F26,I14,D27)</f>
        <v>69307.571428571435</v>
      </c>
      <c r="F27" s="523">
        <f t="shared" si="4"/>
        <v>2239564.3917335267</v>
      </c>
      <c r="G27" s="524">
        <f t="shared" si="5"/>
        <v>310385.03465658799</v>
      </c>
      <c r="H27" s="491">
        <f t="shared" si="6"/>
        <v>310385.03465658799</v>
      </c>
      <c r="I27" s="511">
        <f t="shared" si="0"/>
        <v>0</v>
      </c>
      <c r="J27" s="511"/>
      <c r="K27" s="525"/>
      <c r="L27" s="514">
        <f t="shared" si="7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8"/>
        <v/>
      </c>
      <c r="C28" s="507">
        <f>IF(D11="","-",+C27+1)</f>
        <v>2030</v>
      </c>
      <c r="D28" s="523">
        <f>IF(F27+SUM(E$17:E27)=D$10,F27,D$10-SUM(E$17:E27))</f>
        <v>2239564.3917335267</v>
      </c>
      <c r="E28" s="522">
        <f>IF(+I14&lt;F27,I14,D28)</f>
        <v>69307.571428571435</v>
      </c>
      <c r="F28" s="523">
        <f t="shared" si="4"/>
        <v>2170256.8203049554</v>
      </c>
      <c r="G28" s="524">
        <f t="shared" si="5"/>
        <v>303038.11707929324</v>
      </c>
      <c r="H28" s="491">
        <f t="shared" si="6"/>
        <v>303038.11707929324</v>
      </c>
      <c r="I28" s="511">
        <f t="shared" si="0"/>
        <v>0</v>
      </c>
      <c r="J28" s="511"/>
      <c r="K28" s="525"/>
      <c r="L28" s="514">
        <f t="shared" si="7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8"/>
        <v/>
      </c>
      <c r="C29" s="507">
        <f>IF(D11="","-",+C28+1)</f>
        <v>2031</v>
      </c>
      <c r="D29" s="523">
        <f>IF(F28+SUM(E$17:E28)=D$10,F28,D$10-SUM(E$17:E28))</f>
        <v>2170256.8203049554</v>
      </c>
      <c r="E29" s="522">
        <f>IF(+I14&lt;F28,I14,D29)</f>
        <v>69307.571428571435</v>
      </c>
      <c r="F29" s="523">
        <f t="shared" si="4"/>
        <v>2100949.248876384</v>
      </c>
      <c r="G29" s="524">
        <f t="shared" si="5"/>
        <v>295691.19950199855</v>
      </c>
      <c r="H29" s="491">
        <f t="shared" si="6"/>
        <v>295691.19950199855</v>
      </c>
      <c r="I29" s="511">
        <f t="shared" si="0"/>
        <v>0</v>
      </c>
      <c r="J29" s="511"/>
      <c r="K29" s="525"/>
      <c r="L29" s="514">
        <f t="shared" si="7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8"/>
        <v/>
      </c>
      <c r="C30" s="507">
        <f>IF(D11="","-",+C29+1)</f>
        <v>2032</v>
      </c>
      <c r="D30" s="523">
        <f>IF(F29+SUM(E$17:E29)=D$10,F29,D$10-SUM(E$17:E29))</f>
        <v>2100949.248876384</v>
      </c>
      <c r="E30" s="522">
        <f>IF(+I14&lt;F29,I14,D30)</f>
        <v>69307.571428571435</v>
      </c>
      <c r="F30" s="523">
        <f t="shared" si="4"/>
        <v>2031641.6774478126</v>
      </c>
      <c r="G30" s="524">
        <f t="shared" si="5"/>
        <v>288344.28192470374</v>
      </c>
      <c r="H30" s="491">
        <f t="shared" si="6"/>
        <v>288344.28192470374</v>
      </c>
      <c r="I30" s="511">
        <f t="shared" si="0"/>
        <v>0</v>
      </c>
      <c r="J30" s="511"/>
      <c r="K30" s="525"/>
      <c r="L30" s="514">
        <f t="shared" si="7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8"/>
        <v/>
      </c>
      <c r="C31" s="507">
        <f>IF(D11="","-",+C30+1)</f>
        <v>2033</v>
      </c>
      <c r="D31" s="523">
        <f>IF(F30+SUM(E$17:E30)=D$10,F30,D$10-SUM(E$17:E30))</f>
        <v>2031641.6774478126</v>
      </c>
      <c r="E31" s="522">
        <f>IF(+I14&lt;F30,I14,D31)</f>
        <v>69307.571428571435</v>
      </c>
      <c r="F31" s="523">
        <f t="shared" si="4"/>
        <v>1962334.1060192413</v>
      </c>
      <c r="G31" s="524">
        <f t="shared" si="5"/>
        <v>280997.36434740905</v>
      </c>
      <c r="H31" s="491">
        <f t="shared" si="6"/>
        <v>280997.36434740905</v>
      </c>
      <c r="I31" s="511">
        <f t="shared" si="0"/>
        <v>0</v>
      </c>
      <c r="J31" s="511"/>
      <c r="K31" s="525"/>
      <c r="L31" s="514">
        <f t="shared" si="7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8"/>
        <v/>
      </c>
      <c r="C32" s="507">
        <f>IF(D11="","-",+C31+1)</f>
        <v>2034</v>
      </c>
      <c r="D32" s="523">
        <f>IF(F31+SUM(E$17:E31)=D$10,F31,D$10-SUM(E$17:E31))</f>
        <v>1962334.1060192413</v>
      </c>
      <c r="E32" s="522">
        <f>IF(+I14&lt;F31,I14,D32)</f>
        <v>69307.571428571435</v>
      </c>
      <c r="F32" s="523">
        <f t="shared" si="4"/>
        <v>1893026.5345906699</v>
      </c>
      <c r="G32" s="524">
        <f t="shared" si="5"/>
        <v>273650.4467701143</v>
      </c>
      <c r="H32" s="491">
        <f t="shared" si="6"/>
        <v>273650.4467701143</v>
      </c>
      <c r="I32" s="511">
        <f t="shared" si="0"/>
        <v>0</v>
      </c>
      <c r="J32" s="511"/>
      <c r="K32" s="525"/>
      <c r="L32" s="514">
        <f t="shared" si="7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8"/>
        <v/>
      </c>
      <c r="C33" s="507">
        <f>IF(D11="","-",+C32+1)</f>
        <v>2035</v>
      </c>
      <c r="D33" s="523">
        <f>IF(F32+SUM(E$17:E32)=D$10,F32,D$10-SUM(E$17:E32))</f>
        <v>1893026.5345906699</v>
      </c>
      <c r="E33" s="522">
        <f>IF(+I14&lt;F32,I14,D33)</f>
        <v>69307.571428571435</v>
      </c>
      <c r="F33" s="523">
        <f t="shared" si="4"/>
        <v>1823718.9631620985</v>
      </c>
      <c r="G33" s="524">
        <f t="shared" si="5"/>
        <v>266303.52919281955</v>
      </c>
      <c r="H33" s="491">
        <f t="shared" si="6"/>
        <v>266303.52919281955</v>
      </c>
      <c r="I33" s="511">
        <f t="shared" si="0"/>
        <v>0</v>
      </c>
      <c r="J33" s="511"/>
      <c r="K33" s="525"/>
      <c r="L33" s="514">
        <f t="shared" si="7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8"/>
        <v/>
      </c>
      <c r="C34" s="507">
        <f>IF(D11="","-",+C33+1)</f>
        <v>2036</v>
      </c>
      <c r="D34" s="523">
        <f>IF(F33+SUM(E$17:E33)=D$10,F33,D$10-SUM(E$17:E33))</f>
        <v>1823718.9631620985</v>
      </c>
      <c r="E34" s="522">
        <f>IF(+I14&lt;F33,I14,D34)</f>
        <v>69307.571428571435</v>
      </c>
      <c r="F34" s="523">
        <f t="shared" si="4"/>
        <v>1754411.3917335272</v>
      </c>
      <c r="G34" s="524">
        <f t="shared" si="5"/>
        <v>258956.6116155248</v>
      </c>
      <c r="H34" s="491">
        <f t="shared" si="6"/>
        <v>258956.6116155248</v>
      </c>
      <c r="I34" s="511">
        <f t="shared" si="0"/>
        <v>0</v>
      </c>
      <c r="J34" s="511"/>
      <c r="K34" s="525"/>
      <c r="L34" s="514">
        <f t="shared" si="7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8"/>
        <v/>
      </c>
      <c r="C35" s="507">
        <f>IF(D11="","-",+C34+1)</f>
        <v>2037</v>
      </c>
      <c r="D35" s="523">
        <f>IF(F34+SUM(E$17:E34)=D$10,F34,D$10-SUM(E$17:E34))</f>
        <v>1754411.3917335272</v>
      </c>
      <c r="E35" s="522">
        <f>IF(+I14&lt;F34,I14,D35)</f>
        <v>69307.571428571435</v>
      </c>
      <c r="F35" s="523">
        <f t="shared" si="4"/>
        <v>1685103.8203049558</v>
      </c>
      <c r="G35" s="524">
        <f t="shared" si="5"/>
        <v>251609.69403823005</v>
      </c>
      <c r="H35" s="491">
        <f t="shared" si="6"/>
        <v>251609.69403823005</v>
      </c>
      <c r="I35" s="511">
        <f t="shared" si="0"/>
        <v>0</v>
      </c>
      <c r="J35" s="511"/>
      <c r="K35" s="525"/>
      <c r="L35" s="514">
        <f t="shared" si="7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8"/>
        <v/>
      </c>
      <c r="C36" s="507">
        <f>IF(D11="","-",+C35+1)</f>
        <v>2038</v>
      </c>
      <c r="D36" s="523">
        <f>IF(F35+SUM(E$17:E35)=D$10,F35,D$10-SUM(E$17:E35))</f>
        <v>1685103.8203049558</v>
      </c>
      <c r="E36" s="522">
        <f>IF(+I14&lt;F35,I14,D36)</f>
        <v>69307.571428571435</v>
      </c>
      <c r="F36" s="523">
        <f t="shared" si="4"/>
        <v>1615796.2488763845</v>
      </c>
      <c r="G36" s="524">
        <f t="shared" si="5"/>
        <v>244262.7764609353</v>
      </c>
      <c r="H36" s="491">
        <f t="shared" si="6"/>
        <v>244262.7764609353</v>
      </c>
      <c r="I36" s="511">
        <f t="shared" si="0"/>
        <v>0</v>
      </c>
      <c r="J36" s="511"/>
      <c r="K36" s="525"/>
      <c r="L36" s="514">
        <f t="shared" si="7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8"/>
        <v/>
      </c>
      <c r="C37" s="507">
        <f>IF(D11="","-",+C36+1)</f>
        <v>2039</v>
      </c>
      <c r="D37" s="523">
        <f>IF(F36+SUM(E$17:E36)=D$10,F36,D$10-SUM(E$17:E36))</f>
        <v>1615796.2488763845</v>
      </c>
      <c r="E37" s="522">
        <f>IF(+I14&lt;F36,I14,D37)</f>
        <v>69307.571428571435</v>
      </c>
      <c r="F37" s="523">
        <f t="shared" si="4"/>
        <v>1546488.6774478131</v>
      </c>
      <c r="G37" s="524">
        <f t="shared" si="5"/>
        <v>236915.85888364055</v>
      </c>
      <c r="H37" s="491">
        <f t="shared" si="6"/>
        <v>236915.85888364055</v>
      </c>
      <c r="I37" s="511">
        <f t="shared" si="0"/>
        <v>0</v>
      </c>
      <c r="J37" s="511"/>
      <c r="K37" s="525"/>
      <c r="L37" s="514">
        <f t="shared" si="7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8"/>
        <v/>
      </c>
      <c r="C38" s="507">
        <f>IF(D11="","-",+C37+1)</f>
        <v>2040</v>
      </c>
      <c r="D38" s="523">
        <f>IF(F37+SUM(E$17:E37)=D$10,F37,D$10-SUM(E$17:E37))</f>
        <v>1546488.6774478131</v>
      </c>
      <c r="E38" s="522">
        <f>IF(+I14&lt;F37,I14,D38)</f>
        <v>69307.571428571435</v>
      </c>
      <c r="F38" s="523">
        <f t="shared" si="4"/>
        <v>1477181.1060192417</v>
      </c>
      <c r="G38" s="524">
        <f t="shared" si="5"/>
        <v>229568.94130634586</v>
      </c>
      <c r="H38" s="491">
        <f t="shared" si="6"/>
        <v>229568.94130634586</v>
      </c>
      <c r="I38" s="511">
        <f t="shared" si="0"/>
        <v>0</v>
      </c>
      <c r="J38" s="511"/>
      <c r="K38" s="525"/>
      <c r="L38" s="514">
        <f t="shared" si="7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8"/>
        <v/>
      </c>
      <c r="C39" s="507">
        <f>IF(D11="","-",+C38+1)</f>
        <v>2041</v>
      </c>
      <c r="D39" s="523">
        <f>IF(F38+SUM(E$17:E38)=D$10,F38,D$10-SUM(E$17:E38))</f>
        <v>1477181.1060192417</v>
      </c>
      <c r="E39" s="522">
        <f>IF(+I14&lt;F38,I14,D39)</f>
        <v>69307.571428571435</v>
      </c>
      <c r="F39" s="523">
        <f t="shared" si="4"/>
        <v>1407873.5345906704</v>
      </c>
      <c r="G39" s="524">
        <f t="shared" si="5"/>
        <v>222222.02372905111</v>
      </c>
      <c r="H39" s="491">
        <f t="shared" si="6"/>
        <v>222222.02372905111</v>
      </c>
      <c r="I39" s="511">
        <f t="shared" si="0"/>
        <v>0</v>
      </c>
      <c r="J39" s="511"/>
      <c r="K39" s="525"/>
      <c r="L39" s="514">
        <f t="shared" si="7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8"/>
        <v/>
      </c>
      <c r="C40" s="507">
        <f>IF(D11="","-",+C39+1)</f>
        <v>2042</v>
      </c>
      <c r="D40" s="523">
        <f>IF(F39+SUM(E$17:E39)=D$10,F39,D$10-SUM(E$17:E39))</f>
        <v>1407873.5345906704</v>
      </c>
      <c r="E40" s="522">
        <f>IF(+I14&lt;F39,I14,D40)</f>
        <v>69307.571428571435</v>
      </c>
      <c r="F40" s="523">
        <f t="shared" si="4"/>
        <v>1338565.963162099</v>
      </c>
      <c r="G40" s="524">
        <f t="shared" si="5"/>
        <v>214875.10615175636</v>
      </c>
      <c r="H40" s="491">
        <f t="shared" si="6"/>
        <v>214875.10615175636</v>
      </c>
      <c r="I40" s="511">
        <f t="shared" si="0"/>
        <v>0</v>
      </c>
      <c r="J40" s="511"/>
      <c r="K40" s="525"/>
      <c r="L40" s="514">
        <f t="shared" si="7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8"/>
        <v/>
      </c>
      <c r="C41" s="507">
        <f>IF(D11="","-",+C40+1)</f>
        <v>2043</v>
      </c>
      <c r="D41" s="523">
        <f>IF(F40+SUM(E$17:E40)=D$10,F40,D$10-SUM(E$17:E40))</f>
        <v>1338565.963162099</v>
      </c>
      <c r="E41" s="522">
        <f>IF(+I14&lt;F40,I14,D41)</f>
        <v>69307.571428571435</v>
      </c>
      <c r="F41" s="523">
        <f t="shared" si="4"/>
        <v>1269258.3917335276</v>
      </c>
      <c r="G41" s="524">
        <f t="shared" si="5"/>
        <v>207528.18857446162</v>
      </c>
      <c r="H41" s="491">
        <f t="shared" si="6"/>
        <v>207528.18857446162</v>
      </c>
      <c r="I41" s="511">
        <f t="shared" si="0"/>
        <v>0</v>
      </c>
      <c r="J41" s="511"/>
      <c r="K41" s="525"/>
      <c r="L41" s="514">
        <f t="shared" si="7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8"/>
        <v/>
      </c>
      <c r="C42" s="507">
        <f>IF(D11="","-",+C41+1)</f>
        <v>2044</v>
      </c>
      <c r="D42" s="523">
        <f>IF(F41+SUM(E$17:E41)=D$10,F41,D$10-SUM(E$17:E41))</f>
        <v>1269258.3917335276</v>
      </c>
      <c r="E42" s="522">
        <f>IF(+I14&lt;F41,I14,D42)</f>
        <v>69307.571428571435</v>
      </c>
      <c r="F42" s="523">
        <f t="shared" si="4"/>
        <v>1199950.8203049563</v>
      </c>
      <c r="G42" s="524">
        <f t="shared" si="5"/>
        <v>200181.27099716687</v>
      </c>
      <c r="H42" s="491">
        <f t="shared" si="6"/>
        <v>200181.27099716687</v>
      </c>
      <c r="I42" s="511">
        <f t="shared" si="0"/>
        <v>0</v>
      </c>
      <c r="J42" s="511"/>
      <c r="K42" s="525"/>
      <c r="L42" s="514">
        <f t="shared" si="7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8"/>
        <v/>
      </c>
      <c r="C43" s="507">
        <f>IF(D11="","-",+C42+1)</f>
        <v>2045</v>
      </c>
      <c r="D43" s="523">
        <f>IF(F42+SUM(E$17:E42)=D$10,F42,D$10-SUM(E$17:E42))</f>
        <v>1199950.8203049563</v>
      </c>
      <c r="E43" s="522">
        <f>IF(+I14&lt;F42,I14,D43)</f>
        <v>69307.571428571435</v>
      </c>
      <c r="F43" s="523">
        <f t="shared" si="4"/>
        <v>1130643.2488763849</v>
      </c>
      <c r="G43" s="524">
        <f t="shared" si="5"/>
        <v>192834.35341987212</v>
      </c>
      <c r="H43" s="491">
        <f t="shared" si="6"/>
        <v>192834.35341987212</v>
      </c>
      <c r="I43" s="511">
        <f t="shared" si="0"/>
        <v>0</v>
      </c>
      <c r="J43" s="511"/>
      <c r="K43" s="525"/>
      <c r="L43" s="514">
        <f t="shared" si="7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8"/>
        <v/>
      </c>
      <c r="C44" s="507">
        <f>IF(D11="","-",+C43+1)</f>
        <v>2046</v>
      </c>
      <c r="D44" s="523">
        <f>IF(F43+SUM(E$17:E43)=D$10,F43,D$10-SUM(E$17:E43))</f>
        <v>1130643.2488763849</v>
      </c>
      <c r="E44" s="522">
        <f>IF(+I14&lt;F43,I14,D44)</f>
        <v>69307.571428571435</v>
      </c>
      <c r="F44" s="523">
        <f t="shared" si="4"/>
        <v>1061335.6774478136</v>
      </c>
      <c r="G44" s="524">
        <f t="shared" si="5"/>
        <v>185487.4358425774</v>
      </c>
      <c r="H44" s="491">
        <f t="shared" si="6"/>
        <v>185487.4358425774</v>
      </c>
      <c r="I44" s="511">
        <f t="shared" si="0"/>
        <v>0</v>
      </c>
      <c r="J44" s="511"/>
      <c r="K44" s="525"/>
      <c r="L44" s="514">
        <f t="shared" si="7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8"/>
        <v/>
      </c>
      <c r="C45" s="507">
        <f>IF(D11="","-",+C44+1)</f>
        <v>2047</v>
      </c>
      <c r="D45" s="523">
        <f>IF(F44+SUM(E$17:E44)=D$10,F44,D$10-SUM(E$17:E44))</f>
        <v>1061335.6774478136</v>
      </c>
      <c r="E45" s="522">
        <f>IF(+I14&lt;F44,I14,D45)</f>
        <v>69307.571428571435</v>
      </c>
      <c r="F45" s="523">
        <f t="shared" si="4"/>
        <v>992028.10601924208</v>
      </c>
      <c r="G45" s="524">
        <f t="shared" si="5"/>
        <v>178140.51826528265</v>
      </c>
      <c r="H45" s="491">
        <f t="shared" si="6"/>
        <v>178140.51826528265</v>
      </c>
      <c r="I45" s="511">
        <f t="shared" si="0"/>
        <v>0</v>
      </c>
      <c r="J45" s="511"/>
      <c r="K45" s="525"/>
      <c r="L45" s="514">
        <f t="shared" si="7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8"/>
        <v/>
      </c>
      <c r="C46" s="507">
        <f>IF(D11="","-",+C45+1)</f>
        <v>2048</v>
      </c>
      <c r="D46" s="523">
        <f>IF(F45+SUM(E$17:E45)=D$10,F45,D$10-SUM(E$17:E45))</f>
        <v>992028.10601924208</v>
      </c>
      <c r="E46" s="522">
        <f>IF(+I14&lt;F45,I14,D46)</f>
        <v>69307.571428571435</v>
      </c>
      <c r="F46" s="523">
        <f t="shared" si="4"/>
        <v>922720.53459067061</v>
      </c>
      <c r="G46" s="524">
        <f t="shared" si="5"/>
        <v>170793.60068798787</v>
      </c>
      <c r="H46" s="491">
        <f t="shared" si="6"/>
        <v>170793.60068798787</v>
      </c>
      <c r="I46" s="511">
        <f t="shared" si="0"/>
        <v>0</v>
      </c>
      <c r="J46" s="511"/>
      <c r="K46" s="525"/>
      <c r="L46" s="514">
        <f t="shared" si="7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8"/>
        <v/>
      </c>
      <c r="C47" s="507">
        <f>IF(D11="","-",+C46+1)</f>
        <v>2049</v>
      </c>
      <c r="D47" s="523">
        <f>IF(F46+SUM(E$17:E46)=D$10,F46,D$10-SUM(E$17:E46))</f>
        <v>922720.53459067061</v>
      </c>
      <c r="E47" s="522">
        <f>IF(+I14&lt;F46,I14,D47)</f>
        <v>69307.571428571435</v>
      </c>
      <c r="F47" s="523">
        <f t="shared" si="4"/>
        <v>853412.96316209913</v>
      </c>
      <c r="G47" s="524">
        <f t="shared" si="5"/>
        <v>163446.68311069315</v>
      </c>
      <c r="H47" s="491">
        <f t="shared" si="6"/>
        <v>163446.68311069315</v>
      </c>
      <c r="I47" s="511">
        <f t="shared" si="0"/>
        <v>0</v>
      </c>
      <c r="J47" s="511"/>
      <c r="K47" s="525"/>
      <c r="L47" s="514">
        <f t="shared" si="7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8"/>
        <v/>
      </c>
      <c r="C48" s="507">
        <f>IF(D11="","-",+C47+1)</f>
        <v>2050</v>
      </c>
      <c r="D48" s="523">
        <f>IF(F47+SUM(E$17:E47)=D$10,F47,D$10-SUM(E$17:E47))</f>
        <v>853412.96316209913</v>
      </c>
      <c r="E48" s="522">
        <f>IF(+I14&lt;F47,I14,D48)</f>
        <v>69307.571428571435</v>
      </c>
      <c r="F48" s="523">
        <f t="shared" si="4"/>
        <v>784105.39173352765</v>
      </c>
      <c r="G48" s="524">
        <f t="shared" si="5"/>
        <v>156099.76553339837</v>
      </c>
      <c r="H48" s="491">
        <f t="shared" si="6"/>
        <v>156099.76553339837</v>
      </c>
      <c r="I48" s="511">
        <f t="shared" si="0"/>
        <v>0</v>
      </c>
      <c r="J48" s="511"/>
      <c r="K48" s="525"/>
      <c r="L48" s="514">
        <f t="shared" si="7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8"/>
        <v/>
      </c>
      <c r="C49" s="507">
        <f>IF(D11="","-",+C48+1)</f>
        <v>2051</v>
      </c>
      <c r="D49" s="523">
        <f>IF(F48+SUM(E$17:E48)=D$10,F48,D$10-SUM(E$17:E48))</f>
        <v>784105.39173352765</v>
      </c>
      <c r="E49" s="522">
        <f>IF(+I14&lt;F48,I14,D49)</f>
        <v>69307.571428571435</v>
      </c>
      <c r="F49" s="523">
        <f t="shared" si="4"/>
        <v>714797.82030495617</v>
      </c>
      <c r="G49" s="524">
        <f t="shared" si="5"/>
        <v>148752.84795610362</v>
      </c>
      <c r="H49" s="491">
        <f t="shared" si="6"/>
        <v>148752.84795610362</v>
      </c>
      <c r="I49" s="511">
        <f t="shared" si="0"/>
        <v>0</v>
      </c>
      <c r="J49" s="511"/>
      <c r="K49" s="525"/>
      <c r="L49" s="514">
        <f t="shared" si="7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8"/>
        <v/>
      </c>
      <c r="C50" s="507">
        <f>IF(D11="","-",+C49+1)</f>
        <v>2052</v>
      </c>
      <c r="D50" s="523">
        <f>IF(F49+SUM(E$17:E49)=D$10,F49,D$10-SUM(E$17:E49))</f>
        <v>714797.82030495617</v>
      </c>
      <c r="E50" s="522">
        <f>IF(+I14&lt;F49,I14,D50)</f>
        <v>69307.571428571435</v>
      </c>
      <c r="F50" s="523">
        <f t="shared" si="4"/>
        <v>645490.24887638469</v>
      </c>
      <c r="G50" s="524">
        <f t="shared" si="5"/>
        <v>141405.93037880887</v>
      </c>
      <c r="H50" s="491">
        <f t="shared" si="6"/>
        <v>141405.93037880887</v>
      </c>
      <c r="I50" s="511">
        <f t="shared" si="0"/>
        <v>0</v>
      </c>
      <c r="J50" s="511"/>
      <c r="K50" s="525"/>
      <c r="L50" s="514">
        <f t="shared" si="7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8"/>
        <v/>
      </c>
      <c r="C51" s="507">
        <f>IF(D11="","-",+C50+1)</f>
        <v>2053</v>
      </c>
      <c r="D51" s="523">
        <f>IF(F50+SUM(E$17:E50)=D$10,F50,D$10-SUM(E$17:E50))</f>
        <v>645490.24887638469</v>
      </c>
      <c r="E51" s="522">
        <f>IF(+I14&lt;F50,I14,D51)</f>
        <v>69307.571428571435</v>
      </c>
      <c r="F51" s="523">
        <f t="shared" si="4"/>
        <v>576182.67744781321</v>
      </c>
      <c r="G51" s="524">
        <f t="shared" si="5"/>
        <v>134059.01280151412</v>
      </c>
      <c r="H51" s="491">
        <f t="shared" si="6"/>
        <v>134059.01280151412</v>
      </c>
      <c r="I51" s="511">
        <f t="shared" si="0"/>
        <v>0</v>
      </c>
      <c r="J51" s="511"/>
      <c r="K51" s="525"/>
      <c r="L51" s="514">
        <f t="shared" si="7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8"/>
        <v/>
      </c>
      <c r="C52" s="507">
        <f>IF(D11="","-",+C51+1)</f>
        <v>2054</v>
      </c>
      <c r="D52" s="523">
        <f>IF(F51+SUM(E$17:E51)=D$10,F51,D$10-SUM(E$17:E51))</f>
        <v>576182.67744781321</v>
      </c>
      <c r="E52" s="522">
        <f>IF(+I14&lt;F51,I14,D52)</f>
        <v>69307.571428571435</v>
      </c>
      <c r="F52" s="523">
        <f t="shared" si="4"/>
        <v>506875.10601924179</v>
      </c>
      <c r="G52" s="524">
        <f t="shared" si="5"/>
        <v>126712.09522421937</v>
      </c>
      <c r="H52" s="491">
        <f t="shared" si="6"/>
        <v>126712.09522421937</v>
      </c>
      <c r="I52" s="511">
        <f t="shared" si="0"/>
        <v>0</v>
      </c>
      <c r="J52" s="511"/>
      <c r="K52" s="525"/>
      <c r="L52" s="514">
        <f t="shared" si="7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8"/>
        <v/>
      </c>
      <c r="C53" s="507">
        <f>IF(D11="","-",+C52+1)</f>
        <v>2055</v>
      </c>
      <c r="D53" s="523">
        <f>IF(F52+SUM(E$17:E52)=D$10,F52,D$10-SUM(E$17:E52))</f>
        <v>506875.10601924179</v>
      </c>
      <c r="E53" s="522">
        <f>IF(+I14&lt;F52,I14,D53)</f>
        <v>69307.571428571435</v>
      </c>
      <c r="F53" s="523">
        <f t="shared" si="4"/>
        <v>437567.53459067037</v>
      </c>
      <c r="G53" s="524">
        <f t="shared" si="5"/>
        <v>119365.17764692463</v>
      </c>
      <c r="H53" s="491">
        <f t="shared" si="6"/>
        <v>119365.17764692463</v>
      </c>
      <c r="I53" s="511">
        <f t="shared" si="0"/>
        <v>0</v>
      </c>
      <c r="J53" s="511"/>
      <c r="K53" s="525"/>
      <c r="L53" s="514">
        <f t="shared" si="7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8"/>
        <v/>
      </c>
      <c r="C54" s="507">
        <f>IF(D11="","-",+C53+1)</f>
        <v>2056</v>
      </c>
      <c r="D54" s="523">
        <f>IF(F53+SUM(E$17:E53)=D$10,F53,D$10-SUM(E$17:E53))</f>
        <v>437567.53459067037</v>
      </c>
      <c r="E54" s="522">
        <f>IF(+I14&lt;F53,I14,D54)</f>
        <v>69307.571428571435</v>
      </c>
      <c r="F54" s="523">
        <f t="shared" si="4"/>
        <v>368259.96316209895</v>
      </c>
      <c r="G54" s="524">
        <f t="shared" si="5"/>
        <v>112018.26006962988</v>
      </c>
      <c r="H54" s="491">
        <f t="shared" si="6"/>
        <v>112018.26006962988</v>
      </c>
      <c r="I54" s="511">
        <f t="shared" si="0"/>
        <v>0</v>
      </c>
      <c r="J54" s="511"/>
      <c r="K54" s="525"/>
      <c r="L54" s="514">
        <f t="shared" si="7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8"/>
        <v/>
      </c>
      <c r="C55" s="507">
        <f>IF(D11="","-",+C54+1)</f>
        <v>2057</v>
      </c>
      <c r="D55" s="523">
        <f>IF(F54+SUM(E$17:E54)=D$10,F54,D$10-SUM(E$17:E54))</f>
        <v>368259.96316209895</v>
      </c>
      <c r="E55" s="522">
        <f>IF(+I14&lt;F54,I14,D55)</f>
        <v>69307.571428571435</v>
      </c>
      <c r="F55" s="523">
        <f t="shared" si="4"/>
        <v>298952.39173352753</v>
      </c>
      <c r="G55" s="524">
        <f t="shared" si="5"/>
        <v>104671.34249233513</v>
      </c>
      <c r="H55" s="491">
        <f t="shared" si="6"/>
        <v>104671.34249233513</v>
      </c>
      <c r="I55" s="511">
        <f t="shared" si="0"/>
        <v>0</v>
      </c>
      <c r="J55" s="511"/>
      <c r="K55" s="525"/>
      <c r="L55" s="514">
        <f t="shared" si="7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8"/>
        <v/>
      </c>
      <c r="C56" s="507">
        <f>IF(D11="","-",+C55+1)</f>
        <v>2058</v>
      </c>
      <c r="D56" s="523">
        <f>IF(F55+SUM(E$17:E55)=D$10,F55,D$10-SUM(E$17:E55))</f>
        <v>298952.39173352753</v>
      </c>
      <c r="E56" s="522">
        <f>IF(+I14&lt;F55,I14,D56)</f>
        <v>69307.571428571435</v>
      </c>
      <c r="F56" s="523">
        <f t="shared" si="4"/>
        <v>229644.82030495611</v>
      </c>
      <c r="G56" s="524">
        <f t="shared" si="5"/>
        <v>97324.424915040392</v>
      </c>
      <c r="H56" s="491">
        <f t="shared" si="6"/>
        <v>97324.424915040392</v>
      </c>
      <c r="I56" s="511">
        <f t="shared" si="0"/>
        <v>0</v>
      </c>
      <c r="J56" s="511"/>
      <c r="K56" s="525"/>
      <c r="L56" s="514">
        <f t="shared" si="7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8"/>
        <v/>
      </c>
      <c r="C57" s="507">
        <f>IF(D11="","-",+C56+1)</f>
        <v>2059</v>
      </c>
      <c r="D57" s="523">
        <f>IF(F56+SUM(E$17:E56)=D$10,F56,D$10-SUM(E$17:E56))</f>
        <v>229644.82030495611</v>
      </c>
      <c r="E57" s="522">
        <f>IF(+I14&lt;F56,I14,D57)</f>
        <v>69307.571428571435</v>
      </c>
      <c r="F57" s="523">
        <f t="shared" si="4"/>
        <v>160337.24887638469</v>
      </c>
      <c r="G57" s="524">
        <f t="shared" si="5"/>
        <v>89977.507337745643</v>
      </c>
      <c r="H57" s="491">
        <f t="shared" si="6"/>
        <v>89977.507337745643</v>
      </c>
      <c r="I57" s="511">
        <f t="shared" si="0"/>
        <v>0</v>
      </c>
      <c r="J57" s="511"/>
      <c r="K57" s="525"/>
      <c r="L57" s="514">
        <f t="shared" si="7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8"/>
        <v/>
      </c>
      <c r="C58" s="507">
        <f>IF(D11="","-",+C57+1)</f>
        <v>2060</v>
      </c>
      <c r="D58" s="523">
        <f>IF(F57+SUM(E$17:E57)=D$10,F57,D$10-SUM(E$17:E57))</f>
        <v>160337.24887638469</v>
      </c>
      <c r="E58" s="522">
        <f>IF(+I14&lt;F57,I14,D58)</f>
        <v>69307.571428571435</v>
      </c>
      <c r="F58" s="523">
        <f t="shared" si="4"/>
        <v>91029.677447813257</v>
      </c>
      <c r="G58" s="524">
        <f t="shared" si="5"/>
        <v>82630.589760450894</v>
      </c>
      <c r="H58" s="491">
        <f t="shared" si="6"/>
        <v>82630.589760450894</v>
      </c>
      <c r="I58" s="511">
        <f t="shared" si="0"/>
        <v>0</v>
      </c>
      <c r="J58" s="511"/>
      <c r="K58" s="525"/>
      <c r="L58" s="514">
        <f t="shared" si="7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8"/>
        <v/>
      </c>
      <c r="C59" s="507">
        <f>IF(D11="","-",+C58+1)</f>
        <v>2061</v>
      </c>
      <c r="D59" s="523">
        <f>IF(F58+SUM(E$17:E58)=D$10,F58,D$10-SUM(E$17:E58))</f>
        <v>91029.677447813257</v>
      </c>
      <c r="E59" s="522">
        <f>IF(+I14&lt;F58,I14,D59)</f>
        <v>69307.571428571435</v>
      </c>
      <c r="F59" s="523">
        <f t="shared" si="4"/>
        <v>21722.106019241823</v>
      </c>
      <c r="G59" s="524">
        <f t="shared" si="5"/>
        <v>75283.672183156144</v>
      </c>
      <c r="H59" s="491">
        <f t="shared" si="6"/>
        <v>75283.672183156144</v>
      </c>
      <c r="I59" s="511">
        <f t="shared" si="0"/>
        <v>0</v>
      </c>
      <c r="J59" s="511"/>
      <c r="K59" s="525"/>
      <c r="L59" s="514">
        <f t="shared" si="7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8"/>
        <v/>
      </c>
      <c r="C60" s="507">
        <f>IF(D11="","-",+C59+1)</f>
        <v>2062</v>
      </c>
      <c r="D60" s="523">
        <f>IF(F59+SUM(E$17:E59)=D$10,F59,D$10-SUM(E$17:E59))</f>
        <v>21722.106019241823</v>
      </c>
      <c r="E60" s="522">
        <f>IF(+I14&lt;F59,I14,D60)</f>
        <v>21722.106019241823</v>
      </c>
      <c r="F60" s="523">
        <f t="shared" si="4"/>
        <v>0</v>
      </c>
      <c r="G60" s="524">
        <f t="shared" si="5"/>
        <v>22873.42700221049</v>
      </c>
      <c r="H60" s="491">
        <f t="shared" si="6"/>
        <v>22873.42700221049</v>
      </c>
      <c r="I60" s="511">
        <f t="shared" si="0"/>
        <v>0</v>
      </c>
      <c r="J60" s="511"/>
      <c r="K60" s="525"/>
      <c r="L60" s="514">
        <f t="shared" si="7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8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4"/>
        <v>0</v>
      </c>
      <c r="G61" s="526">
        <f t="shared" si="5"/>
        <v>0</v>
      </c>
      <c r="H61" s="491">
        <f t="shared" si="6"/>
        <v>0</v>
      </c>
      <c r="I61" s="511">
        <f t="shared" si="0"/>
        <v>0</v>
      </c>
      <c r="J61" s="511"/>
      <c r="K61" s="525"/>
      <c r="L61" s="514">
        <f t="shared" si="7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8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4"/>
        <v>0</v>
      </c>
      <c r="G62" s="526">
        <f t="shared" si="5"/>
        <v>0</v>
      </c>
      <c r="H62" s="491">
        <f t="shared" si="6"/>
        <v>0</v>
      </c>
      <c r="I62" s="511">
        <f t="shared" si="0"/>
        <v>0</v>
      </c>
      <c r="J62" s="511"/>
      <c r="K62" s="525"/>
      <c r="L62" s="514">
        <f t="shared" si="7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8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4"/>
        <v>0</v>
      </c>
      <c r="G63" s="526">
        <f t="shared" si="5"/>
        <v>0</v>
      </c>
      <c r="H63" s="491">
        <f t="shared" si="6"/>
        <v>0</v>
      </c>
      <c r="I63" s="511">
        <f t="shared" si="0"/>
        <v>0</v>
      </c>
      <c r="J63" s="511"/>
      <c r="K63" s="525"/>
      <c r="L63" s="514">
        <f t="shared" si="7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8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4"/>
        <v>0</v>
      </c>
      <c r="G64" s="526">
        <f t="shared" si="5"/>
        <v>0</v>
      </c>
      <c r="H64" s="491">
        <f t="shared" si="6"/>
        <v>0</v>
      </c>
      <c r="I64" s="511">
        <f t="shared" si="0"/>
        <v>0</v>
      </c>
      <c r="J64" s="511"/>
      <c r="K64" s="525"/>
      <c r="L64" s="514">
        <f t="shared" si="7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8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4"/>
        <v>0</v>
      </c>
      <c r="G65" s="526">
        <f t="shared" si="5"/>
        <v>0</v>
      </c>
      <c r="H65" s="491">
        <f t="shared" si="6"/>
        <v>0</v>
      </c>
      <c r="I65" s="511">
        <f t="shared" si="0"/>
        <v>0</v>
      </c>
      <c r="J65" s="511"/>
      <c r="K65" s="525"/>
      <c r="L65" s="514">
        <f t="shared" si="7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8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4"/>
        <v>0</v>
      </c>
      <c r="G66" s="526">
        <f t="shared" si="5"/>
        <v>0</v>
      </c>
      <c r="H66" s="491">
        <f t="shared" si="6"/>
        <v>0</v>
      </c>
      <c r="I66" s="511">
        <f t="shared" si="0"/>
        <v>0</v>
      </c>
      <c r="J66" s="511"/>
      <c r="K66" s="525"/>
      <c r="L66" s="514">
        <f t="shared" si="7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8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4"/>
        <v>0</v>
      </c>
      <c r="G67" s="526">
        <f t="shared" si="5"/>
        <v>0</v>
      </c>
      <c r="H67" s="491">
        <f t="shared" si="6"/>
        <v>0</v>
      </c>
      <c r="I67" s="511">
        <f t="shared" si="0"/>
        <v>0</v>
      </c>
      <c r="J67" s="511"/>
      <c r="K67" s="525"/>
      <c r="L67" s="514">
        <f t="shared" si="7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8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4"/>
        <v>0</v>
      </c>
      <c r="G68" s="526">
        <f t="shared" si="5"/>
        <v>0</v>
      </c>
      <c r="H68" s="491">
        <f t="shared" si="6"/>
        <v>0</v>
      </c>
      <c r="I68" s="511">
        <f t="shared" si="0"/>
        <v>0</v>
      </c>
      <c r="J68" s="511"/>
      <c r="K68" s="525"/>
      <c r="L68" s="514">
        <f t="shared" si="7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8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4"/>
        <v>0</v>
      </c>
      <c r="G69" s="526">
        <f t="shared" si="5"/>
        <v>0</v>
      </c>
      <c r="H69" s="491">
        <f t="shared" si="6"/>
        <v>0</v>
      </c>
      <c r="I69" s="511">
        <f t="shared" si="0"/>
        <v>0</v>
      </c>
      <c r="J69" s="511"/>
      <c r="K69" s="525"/>
      <c r="L69" s="514">
        <f t="shared" si="7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8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4"/>
        <v>0</v>
      </c>
      <c r="G70" s="526">
        <f t="shared" si="5"/>
        <v>0</v>
      </c>
      <c r="H70" s="491">
        <f t="shared" si="6"/>
        <v>0</v>
      </c>
      <c r="I70" s="511">
        <f t="shared" si="0"/>
        <v>0</v>
      </c>
      <c r="J70" s="511"/>
      <c r="K70" s="525"/>
      <c r="L70" s="514">
        <f t="shared" si="7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8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4"/>
        <v>0</v>
      </c>
      <c r="G71" s="526">
        <f t="shared" si="5"/>
        <v>0</v>
      </c>
      <c r="H71" s="491">
        <f t="shared" si="6"/>
        <v>0</v>
      </c>
      <c r="I71" s="511">
        <f t="shared" si="0"/>
        <v>0</v>
      </c>
      <c r="J71" s="511"/>
      <c r="K71" s="525"/>
      <c r="L71" s="514">
        <f t="shared" si="7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8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4"/>
        <v>0</v>
      </c>
      <c r="G72" s="530">
        <f t="shared" si="5"/>
        <v>0</v>
      </c>
      <c r="H72" s="471">
        <f t="shared" si="6"/>
        <v>0</v>
      </c>
      <c r="I72" s="531">
        <f t="shared" si="0"/>
        <v>0</v>
      </c>
      <c r="J72" s="511"/>
      <c r="K72" s="532"/>
      <c r="L72" s="533">
        <f t="shared" si="7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2910918</v>
      </c>
      <c r="F73" s="375"/>
      <c r="G73" s="375">
        <f>SUM(G17:G72)</f>
        <v>9420731.9297017511</v>
      </c>
      <c r="H73" s="375">
        <f>SUM(H17:H72)</f>
        <v>9420731.9297017511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155793.12682956253</v>
      </c>
      <c r="N88" s="550">
        <f>IF(J92&lt;D11,0,VLOOKUP(J92,C99:P154,7))</f>
        <v>155793.12682956253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155793.12682956253</v>
      </c>
      <c r="N89" s="555">
        <f>+N88-N87</f>
        <v>155793.12682956253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67695.767441860458</v>
      </c>
      <c r="K96" s="375"/>
      <c r="L96" s="375"/>
      <c r="M96" s="375"/>
      <c r="N96" s="375"/>
      <c r="O96" s="375"/>
      <c r="P96" s="272"/>
    </row>
    <row r="97" spans="1:16" ht="39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374">
        <f>IF(D93=C99,0,D92)</f>
        <v>0</v>
      </c>
      <c r="E99" s="524">
        <v>0</v>
      </c>
      <c r="F99" s="523">
        <f>IF(D93=C99,+D92-E99,+D99-E99)</f>
        <v>2910918</v>
      </c>
      <c r="G99" s="603">
        <f t="shared" ref="G99:G154" si="9">+(F99+D99)/2</f>
        <v>1455459</v>
      </c>
      <c r="H99" s="604">
        <f>+J94*G99+E99</f>
        <v>155793.12682956253</v>
      </c>
      <c r="I99" s="605">
        <f>+J95*G99+E99</f>
        <v>155793.12682956253</v>
      </c>
      <c r="J99" s="514">
        <f t="shared" ref="J99:J130" si="10">+I99-H99</f>
        <v>0</v>
      </c>
      <c r="K99" s="514"/>
      <c r="L99" s="619"/>
      <c r="M99" s="513">
        <f t="shared" ref="M99:M130" si="11">IF(L99&lt;&gt;0,+H99-L99,0)</f>
        <v>0</v>
      </c>
      <c r="N99" s="619"/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374">
        <f>IF(F99+SUM(E$99:E99)=D$92,F99,D$92-SUM(E$99:E99))</f>
        <v>2910918</v>
      </c>
      <c r="E100" s="522">
        <f>IF(+J96&lt;F99,J96,D100)</f>
        <v>67695.767441860458</v>
      </c>
      <c r="F100" s="523">
        <f t="shared" ref="F100:F154" si="14">+D100-E100</f>
        <v>2843222.2325581396</v>
      </c>
      <c r="G100" s="523">
        <f t="shared" si="9"/>
        <v>2877070.1162790698</v>
      </c>
      <c r="H100" s="526">
        <f t="shared" ref="H100:H154" si="15">+J$94*G100+E100</f>
        <v>375658.92512820504</v>
      </c>
      <c r="I100" s="577">
        <f t="shared" ref="I100:I154" si="16">+J$95*G100+E100</f>
        <v>375658.92512820504</v>
      </c>
      <c r="J100" s="514">
        <f t="shared" si="10"/>
        <v>0</v>
      </c>
      <c r="K100" s="514"/>
      <c r="L100" s="525"/>
      <c r="M100" s="514">
        <f t="shared" si="11"/>
        <v>0</v>
      </c>
      <c r="N100" s="525"/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2021</v>
      </c>
      <c r="D101" s="374">
        <f>IF(F100+SUM(E$99:E100)=D$92,F100,D$92-SUM(E$99:E100))</f>
        <v>2843222.2325581396</v>
      </c>
      <c r="E101" s="522">
        <f>IF(+J96&lt;F100,J96,D101)</f>
        <v>67695.767441860458</v>
      </c>
      <c r="F101" s="523">
        <f t="shared" si="14"/>
        <v>2775526.4651162792</v>
      </c>
      <c r="G101" s="523">
        <f t="shared" si="9"/>
        <v>2809374.3488372094</v>
      </c>
      <c r="H101" s="526">
        <f t="shared" si="15"/>
        <v>368412.73318264401</v>
      </c>
      <c r="I101" s="577">
        <f t="shared" si="16"/>
        <v>368412.73318264401</v>
      </c>
      <c r="J101" s="514">
        <f t="shared" si="10"/>
        <v>0</v>
      </c>
      <c r="K101" s="514"/>
      <c r="L101" s="525"/>
      <c r="M101" s="514">
        <f t="shared" si="11"/>
        <v>0</v>
      </c>
      <c r="N101" s="525"/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7"/>
        <v/>
      </c>
      <c r="C102" s="507">
        <f>IF(D93="","-",+C101+1)</f>
        <v>2022</v>
      </c>
      <c r="D102" s="374">
        <f>IF(F101+SUM(E$99:E101)=D$92,F101,D$92-SUM(E$99:E101))</f>
        <v>2775526.4651162792</v>
      </c>
      <c r="E102" s="522">
        <f>IF(+J96&lt;F101,J96,D102)</f>
        <v>67695.767441860458</v>
      </c>
      <c r="F102" s="523">
        <f t="shared" si="14"/>
        <v>2707830.6976744188</v>
      </c>
      <c r="G102" s="523">
        <f t="shared" si="9"/>
        <v>2741678.581395349</v>
      </c>
      <c r="H102" s="526">
        <f t="shared" si="15"/>
        <v>361166.54123708291</v>
      </c>
      <c r="I102" s="577">
        <f t="shared" si="16"/>
        <v>361166.54123708291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7"/>
        <v/>
      </c>
      <c r="C103" s="507">
        <f>IF(D93="","-",+C102+1)</f>
        <v>2023</v>
      </c>
      <c r="D103" s="374">
        <f>IF(F102+SUM(E$99:E102)=D$92,F102,D$92-SUM(E$99:E102))</f>
        <v>2707830.6976744188</v>
      </c>
      <c r="E103" s="522">
        <f>IF(+J96&lt;F102,J96,D103)</f>
        <v>67695.767441860458</v>
      </c>
      <c r="F103" s="523">
        <f t="shared" si="14"/>
        <v>2640134.9302325584</v>
      </c>
      <c r="G103" s="523">
        <f t="shared" si="9"/>
        <v>2673982.8139534886</v>
      </c>
      <c r="H103" s="526">
        <f t="shared" si="15"/>
        <v>353920.34929152188</v>
      </c>
      <c r="I103" s="577">
        <f t="shared" si="16"/>
        <v>353920.34929152188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7"/>
        <v/>
      </c>
      <c r="C104" s="507">
        <f>IF(D93="","-",+C103+1)</f>
        <v>2024</v>
      </c>
      <c r="D104" s="374">
        <f>IF(F103+SUM(E$99:E103)=D$92,F103,D$92-SUM(E$99:E103))</f>
        <v>2640134.9302325584</v>
      </c>
      <c r="E104" s="522">
        <f>IF(+J96&lt;F103,J96,D104)</f>
        <v>67695.767441860458</v>
      </c>
      <c r="F104" s="523">
        <f t="shared" si="14"/>
        <v>2572439.162790698</v>
      </c>
      <c r="G104" s="523">
        <f t="shared" si="9"/>
        <v>2606287.0465116282</v>
      </c>
      <c r="H104" s="526">
        <f t="shared" si="15"/>
        <v>346674.15734596085</v>
      </c>
      <c r="I104" s="577">
        <f t="shared" si="16"/>
        <v>346674.15734596085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7"/>
        <v/>
      </c>
      <c r="C105" s="507">
        <f>IF(D93="","-",+C104+1)</f>
        <v>2025</v>
      </c>
      <c r="D105" s="374">
        <f>IF(F104+SUM(E$99:E104)=D$92,F104,D$92-SUM(E$99:E104))</f>
        <v>2572439.162790698</v>
      </c>
      <c r="E105" s="522">
        <f>IF(+J96&lt;F104,J96,D105)</f>
        <v>67695.767441860458</v>
      </c>
      <c r="F105" s="523">
        <f t="shared" si="14"/>
        <v>2504743.3953488376</v>
      </c>
      <c r="G105" s="523">
        <f t="shared" si="9"/>
        <v>2538591.2790697678</v>
      </c>
      <c r="H105" s="526">
        <f t="shared" si="15"/>
        <v>339427.96540039981</v>
      </c>
      <c r="I105" s="577">
        <f t="shared" si="16"/>
        <v>339427.96540039981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7"/>
        <v/>
      </c>
      <c r="C106" s="507">
        <f>IF(D93="","-",+C105+1)</f>
        <v>2026</v>
      </c>
      <c r="D106" s="374">
        <f>IF(F105+SUM(E$99:E105)=D$92,F105,D$92-SUM(E$99:E105))</f>
        <v>2504743.3953488376</v>
      </c>
      <c r="E106" s="522">
        <f>IF(+J96&lt;F105,J96,D106)</f>
        <v>67695.767441860458</v>
      </c>
      <c r="F106" s="523">
        <f t="shared" si="14"/>
        <v>2437047.6279069772</v>
      </c>
      <c r="G106" s="523">
        <f t="shared" si="9"/>
        <v>2470895.5116279074</v>
      </c>
      <c r="H106" s="526">
        <f t="shared" si="15"/>
        <v>332181.77345483878</v>
      </c>
      <c r="I106" s="577">
        <f t="shared" si="16"/>
        <v>332181.77345483878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7"/>
        <v/>
      </c>
      <c r="C107" s="507">
        <f>IF(D93="","-",+C106+1)</f>
        <v>2027</v>
      </c>
      <c r="D107" s="374">
        <f>IF(F106+SUM(E$99:E106)=D$92,F106,D$92-SUM(E$99:E106))</f>
        <v>2437047.6279069772</v>
      </c>
      <c r="E107" s="522">
        <f>IF(+J96&lt;F106,J96,D107)</f>
        <v>67695.767441860458</v>
      </c>
      <c r="F107" s="523">
        <f t="shared" si="14"/>
        <v>2369351.8604651168</v>
      </c>
      <c r="G107" s="523">
        <f t="shared" si="9"/>
        <v>2403199.744186047</v>
      </c>
      <c r="H107" s="526">
        <f t="shared" si="15"/>
        <v>324935.58150927769</v>
      </c>
      <c r="I107" s="577">
        <f t="shared" si="16"/>
        <v>324935.58150927769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7"/>
        <v/>
      </c>
      <c r="C108" s="507">
        <f>IF(D93="","-",+C107+1)</f>
        <v>2028</v>
      </c>
      <c r="D108" s="374">
        <f>IF(F107+SUM(E$99:E107)=D$92,F107,D$92-SUM(E$99:E107))</f>
        <v>2369351.8604651168</v>
      </c>
      <c r="E108" s="522">
        <f>IF(+J96&lt;F107,J96,D108)</f>
        <v>67695.767441860458</v>
      </c>
      <c r="F108" s="523">
        <f t="shared" si="14"/>
        <v>2301656.0930232564</v>
      </c>
      <c r="G108" s="523">
        <f t="shared" si="9"/>
        <v>2335503.9767441866</v>
      </c>
      <c r="H108" s="526">
        <f t="shared" si="15"/>
        <v>317689.38956371672</v>
      </c>
      <c r="I108" s="577">
        <f t="shared" si="16"/>
        <v>317689.38956371672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7"/>
        <v/>
      </c>
      <c r="C109" s="507">
        <f>IF(D93="","-",+C108+1)</f>
        <v>2029</v>
      </c>
      <c r="D109" s="374">
        <f>IF(F108+SUM(E$99:E108)=D$92,F108,D$92-SUM(E$99:E108))</f>
        <v>2301656.0930232564</v>
      </c>
      <c r="E109" s="522">
        <f>IF(+J96&lt;F108,J96,D109)</f>
        <v>67695.767441860458</v>
      </c>
      <c r="F109" s="523">
        <f t="shared" si="14"/>
        <v>2233960.325581396</v>
      </c>
      <c r="G109" s="523">
        <f t="shared" si="9"/>
        <v>2267808.2093023262</v>
      </c>
      <c r="H109" s="526">
        <f t="shared" si="15"/>
        <v>310443.19761815562</v>
      </c>
      <c r="I109" s="577">
        <f t="shared" si="16"/>
        <v>310443.19761815562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7"/>
        <v/>
      </c>
      <c r="C110" s="507">
        <f>IF(D93="","-",+C109+1)</f>
        <v>2030</v>
      </c>
      <c r="D110" s="374">
        <f>IF(F109+SUM(E$99:E109)=D$92,F109,D$92-SUM(E$99:E109))</f>
        <v>2233960.325581396</v>
      </c>
      <c r="E110" s="522">
        <f>IF(+J96&lt;F109,J96,D110)</f>
        <v>67695.767441860458</v>
      </c>
      <c r="F110" s="523">
        <f t="shared" si="14"/>
        <v>2166264.5581395356</v>
      </c>
      <c r="G110" s="523">
        <f t="shared" si="9"/>
        <v>2200112.4418604658</v>
      </c>
      <c r="H110" s="526">
        <f t="shared" si="15"/>
        <v>303197.00567259465</v>
      </c>
      <c r="I110" s="577">
        <f t="shared" si="16"/>
        <v>303197.00567259465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7"/>
        <v/>
      </c>
      <c r="C111" s="507">
        <f>IF(D93="","-",+C110+1)</f>
        <v>2031</v>
      </c>
      <c r="D111" s="374">
        <f>IF(F110+SUM(E$99:E110)=D$92,F110,D$92-SUM(E$99:E110))</f>
        <v>2166264.5581395356</v>
      </c>
      <c r="E111" s="522">
        <f>IF(+J96&lt;F110,J96,D111)</f>
        <v>67695.767441860458</v>
      </c>
      <c r="F111" s="523">
        <f t="shared" si="14"/>
        <v>2098568.7906976752</v>
      </c>
      <c r="G111" s="523">
        <f t="shared" si="9"/>
        <v>2132416.6744186054</v>
      </c>
      <c r="H111" s="526">
        <f t="shared" si="15"/>
        <v>295950.81372703356</v>
      </c>
      <c r="I111" s="577">
        <f t="shared" si="16"/>
        <v>295950.81372703356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7"/>
        <v/>
      </c>
      <c r="C112" s="507">
        <f>IF(D93="","-",+C111+1)</f>
        <v>2032</v>
      </c>
      <c r="D112" s="374">
        <f>IF(F111+SUM(E$99:E111)=D$92,F111,D$92-SUM(E$99:E111))</f>
        <v>2098568.7906976752</v>
      </c>
      <c r="E112" s="522">
        <f>IF(+J96&lt;F111,J96,D112)</f>
        <v>67695.767441860458</v>
      </c>
      <c r="F112" s="523">
        <f t="shared" si="14"/>
        <v>2030873.0232558148</v>
      </c>
      <c r="G112" s="523">
        <f t="shared" si="9"/>
        <v>2064720.906976745</v>
      </c>
      <c r="H112" s="526">
        <f t="shared" si="15"/>
        <v>288704.62178147252</v>
      </c>
      <c r="I112" s="577">
        <f t="shared" si="16"/>
        <v>288704.62178147252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7"/>
        <v/>
      </c>
      <c r="C113" s="507">
        <f>IF(D93="","-",+C112+1)</f>
        <v>2033</v>
      </c>
      <c r="D113" s="374">
        <f>IF(F112+SUM(E$99:E112)=D$92,F112,D$92-SUM(E$99:E112))</f>
        <v>2030873.0232558148</v>
      </c>
      <c r="E113" s="522">
        <f>IF(+J96&lt;F112,J96,D113)</f>
        <v>67695.767441860458</v>
      </c>
      <c r="F113" s="523">
        <f t="shared" si="14"/>
        <v>1963177.2558139544</v>
      </c>
      <c r="G113" s="523">
        <f t="shared" si="9"/>
        <v>1997025.1395348846</v>
      </c>
      <c r="H113" s="526">
        <f t="shared" si="15"/>
        <v>281458.42983591149</v>
      </c>
      <c r="I113" s="577">
        <f t="shared" si="16"/>
        <v>281458.42983591149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7"/>
        <v/>
      </c>
      <c r="C114" s="507">
        <f>IF(D93="","-",+C113+1)</f>
        <v>2034</v>
      </c>
      <c r="D114" s="374">
        <f>IF(F113+SUM(E$99:E113)=D$92,F113,D$92-SUM(E$99:E113))</f>
        <v>1963177.2558139544</v>
      </c>
      <c r="E114" s="522">
        <f>IF(+J96&lt;F113,J96,D114)</f>
        <v>67695.767441860458</v>
      </c>
      <c r="F114" s="523">
        <f t="shared" si="14"/>
        <v>1895481.488372094</v>
      </c>
      <c r="G114" s="523">
        <f t="shared" si="9"/>
        <v>1929329.3720930242</v>
      </c>
      <c r="H114" s="526">
        <f t="shared" si="15"/>
        <v>274212.2378903504</v>
      </c>
      <c r="I114" s="577">
        <f t="shared" si="16"/>
        <v>274212.2378903504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7"/>
        <v/>
      </c>
      <c r="C115" s="507">
        <f>IF(D93="","-",+C114+1)</f>
        <v>2035</v>
      </c>
      <c r="D115" s="374">
        <f>IF(F114+SUM(E$99:E114)=D$92,F114,D$92-SUM(E$99:E114))</f>
        <v>1895481.488372094</v>
      </c>
      <c r="E115" s="522">
        <f>IF(+J96&lt;F114,J96,D115)</f>
        <v>67695.767441860458</v>
      </c>
      <c r="F115" s="523">
        <f t="shared" si="14"/>
        <v>1827785.7209302336</v>
      </c>
      <c r="G115" s="523">
        <f t="shared" si="9"/>
        <v>1861633.6046511638</v>
      </c>
      <c r="H115" s="526">
        <f t="shared" si="15"/>
        <v>266966.04594478942</v>
      </c>
      <c r="I115" s="577">
        <f t="shared" si="16"/>
        <v>266966.04594478942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7"/>
        <v/>
      </c>
      <c r="C116" s="507">
        <f>IF(D93="","-",+C115+1)</f>
        <v>2036</v>
      </c>
      <c r="D116" s="374">
        <f>IF(F115+SUM(E$99:E115)=D$92,F115,D$92-SUM(E$99:E115))</f>
        <v>1827785.7209302336</v>
      </c>
      <c r="E116" s="522">
        <f>IF(+J96&lt;F115,J96,D116)</f>
        <v>67695.767441860458</v>
      </c>
      <c r="F116" s="523">
        <f t="shared" si="14"/>
        <v>1760089.9534883732</v>
      </c>
      <c r="G116" s="523">
        <f t="shared" si="9"/>
        <v>1793937.8372093034</v>
      </c>
      <c r="H116" s="526">
        <f t="shared" si="15"/>
        <v>259719.85399922836</v>
      </c>
      <c r="I116" s="577">
        <f t="shared" si="16"/>
        <v>259719.85399922836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7"/>
        <v/>
      </c>
      <c r="C117" s="507">
        <f>IF(D93="","-",+C116+1)</f>
        <v>2037</v>
      </c>
      <c r="D117" s="374">
        <f>IF(F116+SUM(E$99:E116)=D$92,F116,D$92-SUM(E$99:E116))</f>
        <v>1760089.9534883732</v>
      </c>
      <c r="E117" s="522">
        <f>IF(+J96&lt;F116,J96,D117)</f>
        <v>67695.767441860458</v>
      </c>
      <c r="F117" s="523">
        <f t="shared" si="14"/>
        <v>1692394.1860465128</v>
      </c>
      <c r="G117" s="523">
        <f t="shared" si="9"/>
        <v>1726242.069767443</v>
      </c>
      <c r="H117" s="526">
        <f t="shared" si="15"/>
        <v>252473.66205366733</v>
      </c>
      <c r="I117" s="577">
        <f t="shared" si="16"/>
        <v>252473.66205366733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7"/>
        <v/>
      </c>
      <c r="C118" s="507">
        <f>IF(D93="","-",+C117+1)</f>
        <v>2038</v>
      </c>
      <c r="D118" s="374">
        <f>IF(F117+SUM(E$99:E117)=D$92,F117,D$92-SUM(E$99:E117))</f>
        <v>1692394.1860465128</v>
      </c>
      <c r="E118" s="522">
        <f>IF(+J96&lt;F117,J96,D118)</f>
        <v>67695.767441860458</v>
      </c>
      <c r="F118" s="523">
        <f t="shared" si="14"/>
        <v>1624698.4186046524</v>
      </c>
      <c r="G118" s="523">
        <f t="shared" si="9"/>
        <v>1658546.3023255826</v>
      </c>
      <c r="H118" s="526">
        <f t="shared" si="15"/>
        <v>245227.47010810627</v>
      </c>
      <c r="I118" s="577">
        <f t="shared" si="16"/>
        <v>245227.47010810627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7"/>
        <v/>
      </c>
      <c r="C119" s="507">
        <f>IF(D93="","-",+C118+1)</f>
        <v>2039</v>
      </c>
      <c r="D119" s="374">
        <f>IF(F118+SUM(E$99:E118)=D$92,F118,D$92-SUM(E$99:E118))</f>
        <v>1624698.4186046524</v>
      </c>
      <c r="E119" s="522">
        <f>IF(+J96&lt;F118,J96,D119)</f>
        <v>67695.767441860458</v>
      </c>
      <c r="F119" s="523">
        <f t="shared" si="14"/>
        <v>1557002.651162792</v>
      </c>
      <c r="G119" s="523">
        <f t="shared" si="9"/>
        <v>1590850.5348837222</v>
      </c>
      <c r="H119" s="526">
        <f t="shared" si="15"/>
        <v>237981.27816254523</v>
      </c>
      <c r="I119" s="577">
        <f t="shared" si="16"/>
        <v>237981.27816254523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7"/>
        <v/>
      </c>
      <c r="C120" s="507">
        <f>IF(D93="","-",+C119+1)</f>
        <v>2040</v>
      </c>
      <c r="D120" s="374">
        <f>IF(F119+SUM(E$99:E119)=D$92,F119,D$92-SUM(E$99:E119))</f>
        <v>1557002.651162792</v>
      </c>
      <c r="E120" s="522">
        <f>IF(+J96&lt;F119,J96,D120)</f>
        <v>67695.767441860458</v>
      </c>
      <c r="F120" s="523">
        <f t="shared" si="14"/>
        <v>1489306.8837209316</v>
      </c>
      <c r="G120" s="523">
        <f t="shared" si="9"/>
        <v>1523154.7674418618</v>
      </c>
      <c r="H120" s="526">
        <f t="shared" si="15"/>
        <v>230735.0862169842</v>
      </c>
      <c r="I120" s="577">
        <f t="shared" si="16"/>
        <v>230735.0862169842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7"/>
        <v/>
      </c>
      <c r="C121" s="507">
        <f>IF(D93="","-",+C120+1)</f>
        <v>2041</v>
      </c>
      <c r="D121" s="374">
        <f>IF(F120+SUM(E$99:E120)=D$92,F120,D$92-SUM(E$99:E120))</f>
        <v>1489306.8837209316</v>
      </c>
      <c r="E121" s="522">
        <f>IF(+J96&lt;F120,J96,D121)</f>
        <v>67695.767441860458</v>
      </c>
      <c r="F121" s="523">
        <f t="shared" si="14"/>
        <v>1421611.1162790712</v>
      </c>
      <c r="G121" s="523">
        <f t="shared" si="9"/>
        <v>1455459.0000000014</v>
      </c>
      <c r="H121" s="526">
        <f t="shared" si="15"/>
        <v>223488.89427142314</v>
      </c>
      <c r="I121" s="577">
        <f t="shared" si="16"/>
        <v>223488.89427142314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7"/>
        <v/>
      </c>
      <c r="C122" s="507">
        <f>IF(D93="","-",+C121+1)</f>
        <v>2042</v>
      </c>
      <c r="D122" s="374">
        <f>IF(F121+SUM(E$99:E121)=D$92,F121,D$92-SUM(E$99:E121))</f>
        <v>1421611.1162790712</v>
      </c>
      <c r="E122" s="522">
        <f>IF(+J96&lt;F121,J96,D122)</f>
        <v>67695.767441860458</v>
      </c>
      <c r="F122" s="523">
        <f t="shared" si="14"/>
        <v>1353915.3488372108</v>
      </c>
      <c r="G122" s="523">
        <f t="shared" si="9"/>
        <v>1387763.232558141</v>
      </c>
      <c r="H122" s="526">
        <f t="shared" si="15"/>
        <v>216242.7023258621</v>
      </c>
      <c r="I122" s="577">
        <f t="shared" si="16"/>
        <v>216242.7023258621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7"/>
        <v/>
      </c>
      <c r="C123" s="507">
        <f>IF(D93="","-",+C122+1)</f>
        <v>2043</v>
      </c>
      <c r="D123" s="374">
        <f>IF(F122+SUM(E$99:E122)=D$92,F122,D$92-SUM(E$99:E122))</f>
        <v>1353915.3488372108</v>
      </c>
      <c r="E123" s="522">
        <f>IF(+J96&lt;F122,J96,D123)</f>
        <v>67695.767441860458</v>
      </c>
      <c r="F123" s="523">
        <f t="shared" si="14"/>
        <v>1286219.5813953504</v>
      </c>
      <c r="G123" s="523">
        <f t="shared" si="9"/>
        <v>1320067.4651162806</v>
      </c>
      <c r="H123" s="526">
        <f t="shared" si="15"/>
        <v>208996.51038030107</v>
      </c>
      <c r="I123" s="577">
        <f t="shared" si="16"/>
        <v>208996.51038030107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7"/>
        <v/>
      </c>
      <c r="C124" s="507">
        <f>IF(D93="","-",+C123+1)</f>
        <v>2044</v>
      </c>
      <c r="D124" s="374">
        <f>IF(F123+SUM(E$99:E123)=D$92,F123,D$92-SUM(E$99:E123))</f>
        <v>1286219.5813953504</v>
      </c>
      <c r="E124" s="522">
        <f>IF(+J96&lt;F123,J96,D124)</f>
        <v>67695.767441860458</v>
      </c>
      <c r="F124" s="523">
        <f t="shared" si="14"/>
        <v>1218523.81395349</v>
      </c>
      <c r="G124" s="523">
        <f t="shared" si="9"/>
        <v>1252371.6976744202</v>
      </c>
      <c r="H124" s="526">
        <f t="shared" si="15"/>
        <v>201750.31843474004</v>
      </c>
      <c r="I124" s="577">
        <f t="shared" si="16"/>
        <v>201750.31843474004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7"/>
        <v/>
      </c>
      <c r="C125" s="507">
        <f>IF(D93="","-",+C124+1)</f>
        <v>2045</v>
      </c>
      <c r="D125" s="374">
        <f>IF(F124+SUM(E$99:E124)=D$92,F124,D$92-SUM(E$99:E124))</f>
        <v>1218523.81395349</v>
      </c>
      <c r="E125" s="522">
        <f>IF(+J96&lt;F124,J96,D125)</f>
        <v>67695.767441860458</v>
      </c>
      <c r="F125" s="523">
        <f t="shared" si="14"/>
        <v>1150828.0465116296</v>
      </c>
      <c r="G125" s="523">
        <f t="shared" si="9"/>
        <v>1184675.9302325598</v>
      </c>
      <c r="H125" s="526">
        <f t="shared" si="15"/>
        <v>194504.12648917898</v>
      </c>
      <c r="I125" s="577">
        <f t="shared" si="16"/>
        <v>194504.12648917898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7"/>
        <v/>
      </c>
      <c r="C126" s="507">
        <f>IF(D93="","-",+C125+1)</f>
        <v>2046</v>
      </c>
      <c r="D126" s="374">
        <f>IF(F125+SUM(E$99:E125)=D$92,F125,D$92-SUM(E$99:E125))</f>
        <v>1150828.0465116296</v>
      </c>
      <c r="E126" s="522">
        <f>IF(+J96&lt;F125,J96,D126)</f>
        <v>67695.767441860458</v>
      </c>
      <c r="F126" s="523">
        <f t="shared" si="14"/>
        <v>1083132.2790697692</v>
      </c>
      <c r="G126" s="523">
        <f t="shared" si="9"/>
        <v>1116980.1627906994</v>
      </c>
      <c r="H126" s="526">
        <f t="shared" si="15"/>
        <v>187257.93454361794</v>
      </c>
      <c r="I126" s="577">
        <f t="shared" si="16"/>
        <v>187257.93454361794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7"/>
        <v/>
      </c>
      <c r="C127" s="507">
        <f>IF(D93="","-",+C126+1)</f>
        <v>2047</v>
      </c>
      <c r="D127" s="374">
        <f>IF(F126+SUM(E$99:E126)=D$92,F126,D$92-SUM(E$99:E126))</f>
        <v>1083132.2790697692</v>
      </c>
      <c r="E127" s="522">
        <f>IF(+J96&lt;F126,J96,D127)</f>
        <v>67695.767441860458</v>
      </c>
      <c r="F127" s="523">
        <f t="shared" si="14"/>
        <v>1015436.5116279088</v>
      </c>
      <c r="G127" s="523">
        <f t="shared" si="9"/>
        <v>1049284.395348839</v>
      </c>
      <c r="H127" s="526">
        <f t="shared" si="15"/>
        <v>180011.74259805691</v>
      </c>
      <c r="I127" s="577">
        <f t="shared" si="16"/>
        <v>180011.74259805691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7"/>
        <v/>
      </c>
      <c r="C128" s="507">
        <f>IF(D93="","-",+C127+1)</f>
        <v>2048</v>
      </c>
      <c r="D128" s="374">
        <f>IF(F127+SUM(E$99:E127)=D$92,F127,D$92-SUM(E$99:E127))</f>
        <v>1015436.5116279088</v>
      </c>
      <c r="E128" s="522">
        <f>IF(+J96&lt;F127,J96,D128)</f>
        <v>67695.767441860458</v>
      </c>
      <c r="F128" s="523">
        <f t="shared" si="14"/>
        <v>947740.7441860484</v>
      </c>
      <c r="G128" s="523">
        <f t="shared" si="9"/>
        <v>981588.6279069786</v>
      </c>
      <c r="H128" s="526">
        <f t="shared" si="15"/>
        <v>172765.55065249588</v>
      </c>
      <c r="I128" s="577">
        <f t="shared" si="16"/>
        <v>172765.55065249588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7"/>
        <v/>
      </c>
      <c r="C129" s="507">
        <f>IF(D93="","-",+C128+1)</f>
        <v>2049</v>
      </c>
      <c r="D129" s="374">
        <f>IF(F128+SUM(E$99:E128)=D$92,F128,D$92-SUM(E$99:E128))</f>
        <v>947740.7441860484</v>
      </c>
      <c r="E129" s="522">
        <f>IF(+J96&lt;F128,J96,D129)</f>
        <v>67695.767441860458</v>
      </c>
      <c r="F129" s="523">
        <f t="shared" si="14"/>
        <v>880044.976744188</v>
      </c>
      <c r="G129" s="523">
        <f t="shared" si="9"/>
        <v>913892.8604651182</v>
      </c>
      <c r="H129" s="526">
        <f t="shared" si="15"/>
        <v>165519.35870693481</v>
      </c>
      <c r="I129" s="577">
        <f t="shared" si="16"/>
        <v>165519.35870693481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7"/>
        <v/>
      </c>
      <c r="C130" s="507">
        <f>IF(D93="","-",+C129+1)</f>
        <v>2050</v>
      </c>
      <c r="D130" s="374">
        <f>IF(F129+SUM(E$99:E129)=D$92,F129,D$92-SUM(E$99:E129))</f>
        <v>880044.976744188</v>
      </c>
      <c r="E130" s="522">
        <f>IF(+J96&lt;F129,J96,D130)</f>
        <v>67695.767441860458</v>
      </c>
      <c r="F130" s="523">
        <f t="shared" si="14"/>
        <v>812349.2093023276</v>
      </c>
      <c r="G130" s="523">
        <f t="shared" si="9"/>
        <v>846197.0930232578</v>
      </c>
      <c r="H130" s="526">
        <f t="shared" si="15"/>
        <v>158273.16676137378</v>
      </c>
      <c r="I130" s="577">
        <f t="shared" si="16"/>
        <v>158273.16676137378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7"/>
        <v/>
      </c>
      <c r="C131" s="507">
        <f>IF(D93="","-",+C130+1)</f>
        <v>2051</v>
      </c>
      <c r="D131" s="374">
        <f>IF(F130+SUM(E$99:E130)=D$92,F130,D$92-SUM(E$99:E130))</f>
        <v>812349.2093023276</v>
      </c>
      <c r="E131" s="522">
        <f>IF(+J96&lt;F130,J96,D131)</f>
        <v>67695.767441860458</v>
      </c>
      <c r="F131" s="523">
        <f t="shared" si="14"/>
        <v>744653.4418604672</v>
      </c>
      <c r="G131" s="523">
        <f t="shared" si="9"/>
        <v>778501.3255813974</v>
      </c>
      <c r="H131" s="526">
        <f t="shared" si="15"/>
        <v>151026.97481581272</v>
      </c>
      <c r="I131" s="577">
        <f t="shared" si="16"/>
        <v>151026.97481581272</v>
      </c>
      <c r="J131" s="514">
        <f t="shared" ref="J131:J154" si="18">+I541-H541</f>
        <v>0</v>
      </c>
      <c r="K131" s="514"/>
      <c r="L131" s="525"/>
      <c r="M131" s="514">
        <f t="shared" ref="M131:M154" si="19">IF(L541&lt;&gt;0,+H541-L541,0)</f>
        <v>0</v>
      </c>
      <c r="N131" s="525"/>
      <c r="O131" s="514">
        <f t="shared" ref="O131:O154" si="20">IF(N541&lt;&gt;0,+I541-N541,0)</f>
        <v>0</v>
      </c>
      <c r="P131" s="514">
        <f t="shared" ref="P131:P154" si="21">+O541-M541</f>
        <v>0</v>
      </c>
    </row>
    <row r="132" spans="2:16" ht="12.5">
      <c r="B132" s="195" t="str">
        <f t="shared" si="17"/>
        <v/>
      </c>
      <c r="C132" s="507">
        <f>IF(D93="","-",+C131+1)</f>
        <v>2052</v>
      </c>
      <c r="D132" s="374">
        <f>IF(F131+SUM(E$99:E131)=D$92,F131,D$92-SUM(E$99:E131))</f>
        <v>744653.4418604672</v>
      </c>
      <c r="E132" s="522">
        <f>IF(+J96&lt;F131,J96,D132)</f>
        <v>67695.767441860458</v>
      </c>
      <c r="F132" s="523">
        <f t="shared" si="14"/>
        <v>676957.6744186068</v>
      </c>
      <c r="G132" s="523">
        <f t="shared" si="9"/>
        <v>710805.558139537</v>
      </c>
      <c r="H132" s="526">
        <f t="shared" si="15"/>
        <v>143780.78287025169</v>
      </c>
      <c r="I132" s="577">
        <f t="shared" si="16"/>
        <v>143780.78287025169</v>
      </c>
      <c r="J132" s="514">
        <f t="shared" si="18"/>
        <v>0</v>
      </c>
      <c r="K132" s="514"/>
      <c r="L132" s="525"/>
      <c r="M132" s="514">
        <f t="shared" si="19"/>
        <v>0</v>
      </c>
      <c r="N132" s="525"/>
      <c r="O132" s="514">
        <f t="shared" si="20"/>
        <v>0</v>
      </c>
      <c r="P132" s="514">
        <f t="shared" si="21"/>
        <v>0</v>
      </c>
    </row>
    <row r="133" spans="2:16" ht="12.5">
      <c r="B133" s="195" t="str">
        <f t="shared" si="17"/>
        <v/>
      </c>
      <c r="C133" s="507">
        <f>IF(D93="","-",+C132+1)</f>
        <v>2053</v>
      </c>
      <c r="D133" s="374">
        <f>IF(F132+SUM(E$99:E132)=D$92,F132,D$92-SUM(E$99:E132))</f>
        <v>676957.6744186068</v>
      </c>
      <c r="E133" s="522">
        <f>IF(+J96&lt;F132,J96,D133)</f>
        <v>67695.767441860458</v>
      </c>
      <c r="F133" s="523">
        <f t="shared" si="14"/>
        <v>609261.9069767464</v>
      </c>
      <c r="G133" s="523">
        <f t="shared" si="9"/>
        <v>643109.7906976766</v>
      </c>
      <c r="H133" s="526">
        <f t="shared" si="15"/>
        <v>136534.59092469065</v>
      </c>
      <c r="I133" s="577">
        <f t="shared" si="16"/>
        <v>136534.59092469065</v>
      </c>
      <c r="J133" s="514">
        <f t="shared" si="18"/>
        <v>0</v>
      </c>
      <c r="K133" s="514"/>
      <c r="L133" s="525"/>
      <c r="M133" s="514">
        <f t="shared" si="19"/>
        <v>0</v>
      </c>
      <c r="N133" s="525"/>
      <c r="O133" s="514">
        <f t="shared" si="20"/>
        <v>0</v>
      </c>
      <c r="P133" s="514">
        <f t="shared" si="21"/>
        <v>0</v>
      </c>
    </row>
    <row r="134" spans="2:16" ht="12.5">
      <c r="B134" s="195" t="str">
        <f t="shared" si="17"/>
        <v/>
      </c>
      <c r="C134" s="507">
        <f>IF(D93="","-",+C133+1)</f>
        <v>2054</v>
      </c>
      <c r="D134" s="374">
        <f>IF(F133+SUM(E$99:E133)=D$92,F133,D$92-SUM(E$99:E133))</f>
        <v>609261.9069767464</v>
      </c>
      <c r="E134" s="522">
        <f>IF(+J96&lt;F133,J96,D134)</f>
        <v>67695.767441860458</v>
      </c>
      <c r="F134" s="523">
        <f t="shared" si="14"/>
        <v>541566.139534886</v>
      </c>
      <c r="G134" s="523">
        <f t="shared" si="9"/>
        <v>575414.0232558162</v>
      </c>
      <c r="H134" s="526">
        <f t="shared" si="15"/>
        <v>129288.39897912962</v>
      </c>
      <c r="I134" s="577">
        <f t="shared" si="16"/>
        <v>129288.39897912962</v>
      </c>
      <c r="J134" s="514">
        <f t="shared" si="18"/>
        <v>0</v>
      </c>
      <c r="K134" s="514"/>
      <c r="L134" s="525"/>
      <c r="M134" s="514">
        <f t="shared" si="19"/>
        <v>0</v>
      </c>
      <c r="N134" s="525"/>
      <c r="O134" s="514">
        <f t="shared" si="20"/>
        <v>0</v>
      </c>
      <c r="P134" s="514">
        <f t="shared" si="21"/>
        <v>0</v>
      </c>
    </row>
    <row r="135" spans="2:16" ht="12.5">
      <c r="B135" s="195" t="str">
        <f t="shared" si="17"/>
        <v/>
      </c>
      <c r="C135" s="507">
        <f>IF(D93="","-",+C134+1)</f>
        <v>2055</v>
      </c>
      <c r="D135" s="374">
        <f>IF(F134+SUM(E$99:E134)=D$92,F134,D$92-SUM(E$99:E134))</f>
        <v>541566.139534886</v>
      </c>
      <c r="E135" s="522">
        <f>IF(+J96&lt;F134,J96,D135)</f>
        <v>67695.767441860458</v>
      </c>
      <c r="F135" s="523">
        <f t="shared" si="14"/>
        <v>473870.37209302554</v>
      </c>
      <c r="G135" s="523">
        <f t="shared" si="9"/>
        <v>507718.2558139558</v>
      </c>
      <c r="H135" s="526">
        <f t="shared" si="15"/>
        <v>122042.20703356857</v>
      </c>
      <c r="I135" s="577">
        <f t="shared" si="16"/>
        <v>122042.20703356857</v>
      </c>
      <c r="J135" s="514">
        <f t="shared" si="18"/>
        <v>0</v>
      </c>
      <c r="K135" s="514"/>
      <c r="L135" s="525"/>
      <c r="M135" s="514">
        <f t="shared" si="19"/>
        <v>0</v>
      </c>
      <c r="N135" s="525"/>
      <c r="O135" s="514">
        <f t="shared" si="20"/>
        <v>0</v>
      </c>
      <c r="P135" s="514">
        <f t="shared" si="21"/>
        <v>0</v>
      </c>
    </row>
    <row r="136" spans="2:16" ht="12.5">
      <c r="B136" s="195" t="str">
        <f t="shared" si="17"/>
        <v/>
      </c>
      <c r="C136" s="507">
        <f>IF(D93="","-",+C135+1)</f>
        <v>2056</v>
      </c>
      <c r="D136" s="374">
        <f>IF(F135+SUM(E$99:E135)=D$92,F135,D$92-SUM(E$99:E135))</f>
        <v>473870.37209302554</v>
      </c>
      <c r="E136" s="522">
        <f>IF(+J96&lt;F135,J96,D136)</f>
        <v>67695.767441860458</v>
      </c>
      <c r="F136" s="523">
        <f t="shared" si="14"/>
        <v>406174.60465116508</v>
      </c>
      <c r="G136" s="523">
        <f t="shared" si="9"/>
        <v>440022.48837209528</v>
      </c>
      <c r="H136" s="526">
        <f t="shared" si="15"/>
        <v>114796.01508800752</v>
      </c>
      <c r="I136" s="577">
        <f t="shared" si="16"/>
        <v>114796.01508800752</v>
      </c>
      <c r="J136" s="514">
        <f t="shared" si="18"/>
        <v>0</v>
      </c>
      <c r="K136" s="514"/>
      <c r="L136" s="525"/>
      <c r="M136" s="514">
        <f t="shared" si="19"/>
        <v>0</v>
      </c>
      <c r="N136" s="525"/>
      <c r="O136" s="514">
        <f t="shared" si="20"/>
        <v>0</v>
      </c>
      <c r="P136" s="514">
        <f t="shared" si="21"/>
        <v>0</v>
      </c>
    </row>
    <row r="137" spans="2:16" ht="12.5">
      <c r="B137" s="195" t="str">
        <f t="shared" si="17"/>
        <v/>
      </c>
      <c r="C137" s="507">
        <f>IF(D93="","-",+C136+1)</f>
        <v>2057</v>
      </c>
      <c r="D137" s="374">
        <f>IF(F136+SUM(E$99:E136)=D$92,F136,D$92-SUM(E$99:E136))</f>
        <v>406174.60465116508</v>
      </c>
      <c r="E137" s="522">
        <f>IF(+J96&lt;F136,J96,D137)</f>
        <v>67695.767441860458</v>
      </c>
      <c r="F137" s="523">
        <f t="shared" si="14"/>
        <v>338478.83720930462</v>
      </c>
      <c r="G137" s="523">
        <f t="shared" si="9"/>
        <v>372326.72093023488</v>
      </c>
      <c r="H137" s="526">
        <f t="shared" si="15"/>
        <v>107549.82314244648</v>
      </c>
      <c r="I137" s="577">
        <f t="shared" si="16"/>
        <v>107549.82314244648</v>
      </c>
      <c r="J137" s="514">
        <f t="shared" si="18"/>
        <v>0</v>
      </c>
      <c r="K137" s="514"/>
      <c r="L137" s="525"/>
      <c r="M137" s="514">
        <f t="shared" si="19"/>
        <v>0</v>
      </c>
      <c r="N137" s="525"/>
      <c r="O137" s="514">
        <f t="shared" si="20"/>
        <v>0</v>
      </c>
      <c r="P137" s="514">
        <f t="shared" si="21"/>
        <v>0</v>
      </c>
    </row>
    <row r="138" spans="2:16" ht="12.5">
      <c r="B138" s="195" t="str">
        <f t="shared" si="17"/>
        <v/>
      </c>
      <c r="C138" s="507">
        <f>IF(D93="","-",+C137+1)</f>
        <v>2058</v>
      </c>
      <c r="D138" s="374">
        <f>IF(F137+SUM(E$99:E137)=D$92,F137,D$92-SUM(E$99:E137))</f>
        <v>338478.83720930462</v>
      </c>
      <c r="E138" s="522">
        <f>IF(+J96&lt;F137,J96,D138)</f>
        <v>67695.767441860458</v>
      </c>
      <c r="F138" s="523">
        <f t="shared" si="14"/>
        <v>270783.06976744416</v>
      </c>
      <c r="G138" s="523">
        <f t="shared" si="9"/>
        <v>304630.95348837436</v>
      </c>
      <c r="H138" s="526">
        <f t="shared" si="15"/>
        <v>100303.63119688543</v>
      </c>
      <c r="I138" s="577">
        <f t="shared" si="16"/>
        <v>100303.63119688543</v>
      </c>
      <c r="J138" s="514">
        <f t="shared" si="18"/>
        <v>0</v>
      </c>
      <c r="K138" s="514"/>
      <c r="L138" s="525"/>
      <c r="M138" s="514">
        <f t="shared" si="19"/>
        <v>0</v>
      </c>
      <c r="N138" s="525"/>
      <c r="O138" s="514">
        <f t="shared" si="20"/>
        <v>0</v>
      </c>
      <c r="P138" s="514">
        <f t="shared" si="21"/>
        <v>0</v>
      </c>
    </row>
    <row r="139" spans="2:16" ht="12.5">
      <c r="B139" s="195" t="str">
        <f t="shared" si="17"/>
        <v/>
      </c>
      <c r="C139" s="507">
        <f>IF(D93="","-",+C138+1)</f>
        <v>2059</v>
      </c>
      <c r="D139" s="374">
        <f>IF(F138+SUM(E$99:E138)=D$92,F138,D$92-SUM(E$99:E138))</f>
        <v>270783.06976744416</v>
      </c>
      <c r="E139" s="522">
        <f>IF(+J96&lt;F138,J96,D139)</f>
        <v>67695.767441860458</v>
      </c>
      <c r="F139" s="523">
        <f t="shared" si="14"/>
        <v>203087.3023255837</v>
      </c>
      <c r="G139" s="523">
        <f t="shared" si="9"/>
        <v>236935.18604651393</v>
      </c>
      <c r="H139" s="526">
        <f t="shared" si="15"/>
        <v>93057.439251324366</v>
      </c>
      <c r="I139" s="577">
        <f t="shared" si="16"/>
        <v>93057.439251324366</v>
      </c>
      <c r="J139" s="514">
        <f t="shared" si="18"/>
        <v>0</v>
      </c>
      <c r="K139" s="514"/>
      <c r="L139" s="525"/>
      <c r="M139" s="514">
        <f t="shared" si="19"/>
        <v>0</v>
      </c>
      <c r="N139" s="525"/>
      <c r="O139" s="514">
        <f t="shared" si="20"/>
        <v>0</v>
      </c>
      <c r="P139" s="514">
        <f t="shared" si="21"/>
        <v>0</v>
      </c>
    </row>
    <row r="140" spans="2:16" ht="12.5">
      <c r="B140" s="195" t="str">
        <f t="shared" si="17"/>
        <v/>
      </c>
      <c r="C140" s="507">
        <f>IF(D93="","-",+C139+1)</f>
        <v>2060</v>
      </c>
      <c r="D140" s="374">
        <f>IF(F139+SUM(E$99:E139)=D$92,F139,D$92-SUM(E$99:E139))</f>
        <v>203087.3023255837</v>
      </c>
      <c r="E140" s="522">
        <f>IF(+J96&lt;F139,J96,D140)</f>
        <v>67695.767441860458</v>
      </c>
      <c r="F140" s="523">
        <f t="shared" si="14"/>
        <v>135391.53488372325</v>
      </c>
      <c r="G140" s="523">
        <f t="shared" si="9"/>
        <v>169239.41860465347</v>
      </c>
      <c r="H140" s="526">
        <f t="shared" si="15"/>
        <v>85811.247305763332</v>
      </c>
      <c r="I140" s="577">
        <f t="shared" si="16"/>
        <v>85811.247305763332</v>
      </c>
      <c r="J140" s="514">
        <f t="shared" si="18"/>
        <v>0</v>
      </c>
      <c r="K140" s="514"/>
      <c r="L140" s="525"/>
      <c r="M140" s="514">
        <f t="shared" si="19"/>
        <v>0</v>
      </c>
      <c r="N140" s="525"/>
      <c r="O140" s="514">
        <f t="shared" si="20"/>
        <v>0</v>
      </c>
      <c r="P140" s="514">
        <f t="shared" si="21"/>
        <v>0</v>
      </c>
    </row>
    <row r="141" spans="2:16" ht="12.5">
      <c r="B141" s="195" t="str">
        <f t="shared" si="17"/>
        <v/>
      </c>
      <c r="C141" s="507">
        <f>IF(D93="","-",+C140+1)</f>
        <v>2061</v>
      </c>
      <c r="D141" s="374">
        <f>IF(F140+SUM(E$99:E140)=D$92,F140,D$92-SUM(E$99:E140))</f>
        <v>135391.53488372325</v>
      </c>
      <c r="E141" s="522">
        <f>IF(+J96&lt;F140,J96,D141)</f>
        <v>67695.767441860458</v>
      </c>
      <c r="F141" s="523">
        <f t="shared" si="14"/>
        <v>67695.767441862787</v>
      </c>
      <c r="G141" s="523">
        <f t="shared" si="9"/>
        <v>101543.65116279302</v>
      </c>
      <c r="H141" s="526">
        <f t="shared" si="15"/>
        <v>78565.055360202285</v>
      </c>
      <c r="I141" s="577">
        <f t="shared" si="16"/>
        <v>78565.055360202285</v>
      </c>
      <c r="J141" s="514">
        <f t="shared" si="18"/>
        <v>0</v>
      </c>
      <c r="K141" s="514"/>
      <c r="L141" s="525"/>
      <c r="M141" s="514">
        <f t="shared" si="19"/>
        <v>0</v>
      </c>
      <c r="N141" s="525"/>
      <c r="O141" s="514">
        <f t="shared" si="20"/>
        <v>0</v>
      </c>
      <c r="P141" s="514">
        <f t="shared" si="21"/>
        <v>0</v>
      </c>
    </row>
    <row r="142" spans="2:16" ht="12.5">
      <c r="B142" s="195" t="str">
        <f t="shared" si="17"/>
        <v/>
      </c>
      <c r="C142" s="507">
        <f>IF(D93="","-",+C141+1)</f>
        <v>2062</v>
      </c>
      <c r="D142" s="374">
        <f>IF(F141+SUM(E$99:E141)=D$92,F141,D$92-SUM(E$99:E141))</f>
        <v>67695.767441862787</v>
      </c>
      <c r="E142" s="522">
        <f>IF(+J96&lt;F141,J96,D142)</f>
        <v>67695.767441860458</v>
      </c>
      <c r="F142" s="523">
        <f t="shared" si="14"/>
        <v>2.3283064365386963E-9</v>
      </c>
      <c r="G142" s="523">
        <f t="shared" si="9"/>
        <v>33847.883720932557</v>
      </c>
      <c r="H142" s="526">
        <f t="shared" si="15"/>
        <v>71318.863414641237</v>
      </c>
      <c r="I142" s="577">
        <f t="shared" si="16"/>
        <v>71318.863414641237</v>
      </c>
      <c r="J142" s="514">
        <f t="shared" si="18"/>
        <v>0</v>
      </c>
      <c r="K142" s="514"/>
      <c r="L142" s="525"/>
      <c r="M142" s="514">
        <f t="shared" si="19"/>
        <v>0</v>
      </c>
      <c r="N142" s="525"/>
      <c r="O142" s="514">
        <f t="shared" si="20"/>
        <v>0</v>
      </c>
      <c r="P142" s="514">
        <f t="shared" si="21"/>
        <v>0</v>
      </c>
    </row>
    <row r="143" spans="2:16" ht="12.5">
      <c r="B143" s="195" t="str">
        <f t="shared" si="17"/>
        <v/>
      </c>
      <c r="C143" s="507">
        <f>IF(D93="","-",+C142+1)</f>
        <v>2063</v>
      </c>
      <c r="D143" s="374">
        <f>IF(F142+SUM(E$99:E142)=D$92,F142,D$92-SUM(E$99:E142))</f>
        <v>2.3283064365386963E-9</v>
      </c>
      <c r="E143" s="522">
        <f>IF(+J96&lt;F142,J96,D143)</f>
        <v>2.3283064365386963E-9</v>
      </c>
      <c r="F143" s="523">
        <f t="shared" si="14"/>
        <v>0</v>
      </c>
      <c r="G143" s="523">
        <f t="shared" si="9"/>
        <v>1.1641532182693481E-9</v>
      </c>
      <c r="H143" s="526">
        <f t="shared" si="15"/>
        <v>2.4529180332809473E-9</v>
      </c>
      <c r="I143" s="577">
        <f t="shared" si="16"/>
        <v>2.4529180332809473E-9</v>
      </c>
      <c r="J143" s="514">
        <f t="shared" si="18"/>
        <v>0</v>
      </c>
      <c r="K143" s="514"/>
      <c r="L143" s="525"/>
      <c r="M143" s="514">
        <f t="shared" si="19"/>
        <v>0</v>
      </c>
      <c r="N143" s="525"/>
      <c r="O143" s="514">
        <f t="shared" si="20"/>
        <v>0</v>
      </c>
      <c r="P143" s="514">
        <f t="shared" si="21"/>
        <v>0</v>
      </c>
    </row>
    <row r="144" spans="2:16" ht="12.5">
      <c r="B144" s="195" t="str">
        <f t="shared" si="17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4"/>
        <v>0</v>
      </c>
      <c r="G144" s="523">
        <f t="shared" si="9"/>
        <v>0</v>
      </c>
      <c r="H144" s="526">
        <f t="shared" si="15"/>
        <v>0</v>
      </c>
      <c r="I144" s="577">
        <f t="shared" si="16"/>
        <v>0</v>
      </c>
      <c r="J144" s="514">
        <f t="shared" si="18"/>
        <v>0</v>
      </c>
      <c r="K144" s="514"/>
      <c r="L144" s="525"/>
      <c r="M144" s="514">
        <f t="shared" si="19"/>
        <v>0</v>
      </c>
      <c r="N144" s="525"/>
      <c r="O144" s="514">
        <f t="shared" si="20"/>
        <v>0</v>
      </c>
      <c r="P144" s="514">
        <f t="shared" si="21"/>
        <v>0</v>
      </c>
    </row>
    <row r="145" spans="2:16" ht="12.5">
      <c r="B145" s="195" t="str">
        <f t="shared" si="17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4"/>
        <v>0</v>
      </c>
      <c r="G145" s="523">
        <f t="shared" si="9"/>
        <v>0</v>
      </c>
      <c r="H145" s="526">
        <f t="shared" si="15"/>
        <v>0</v>
      </c>
      <c r="I145" s="577">
        <f t="shared" si="16"/>
        <v>0</v>
      </c>
      <c r="J145" s="514">
        <f t="shared" si="18"/>
        <v>0</v>
      </c>
      <c r="K145" s="514"/>
      <c r="L145" s="525"/>
      <c r="M145" s="514">
        <f t="shared" si="19"/>
        <v>0</v>
      </c>
      <c r="N145" s="525"/>
      <c r="O145" s="514">
        <f t="shared" si="20"/>
        <v>0</v>
      </c>
      <c r="P145" s="514">
        <f t="shared" si="21"/>
        <v>0</v>
      </c>
    </row>
    <row r="146" spans="2:16" ht="12.5">
      <c r="B146" s="195" t="str">
        <f t="shared" si="17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4"/>
        <v>0</v>
      </c>
      <c r="G146" s="523">
        <f t="shared" si="9"/>
        <v>0</v>
      </c>
      <c r="H146" s="526">
        <f t="shared" si="15"/>
        <v>0</v>
      </c>
      <c r="I146" s="577">
        <f t="shared" si="16"/>
        <v>0</v>
      </c>
      <c r="J146" s="514">
        <f t="shared" si="18"/>
        <v>0</v>
      </c>
      <c r="K146" s="514"/>
      <c r="L146" s="525"/>
      <c r="M146" s="514">
        <f t="shared" si="19"/>
        <v>0</v>
      </c>
      <c r="N146" s="525"/>
      <c r="O146" s="514">
        <f t="shared" si="20"/>
        <v>0</v>
      </c>
      <c r="P146" s="514">
        <f t="shared" si="21"/>
        <v>0</v>
      </c>
    </row>
    <row r="147" spans="2:16" ht="12.5">
      <c r="B147" s="195" t="str">
        <f t="shared" si="17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4"/>
        <v>0</v>
      </c>
      <c r="G147" s="523">
        <f t="shared" si="9"/>
        <v>0</v>
      </c>
      <c r="H147" s="526">
        <f t="shared" si="15"/>
        <v>0</v>
      </c>
      <c r="I147" s="577">
        <f t="shared" si="16"/>
        <v>0</v>
      </c>
      <c r="J147" s="514">
        <f t="shared" si="18"/>
        <v>0</v>
      </c>
      <c r="K147" s="514"/>
      <c r="L147" s="525"/>
      <c r="M147" s="514">
        <f t="shared" si="19"/>
        <v>0</v>
      </c>
      <c r="N147" s="525"/>
      <c r="O147" s="514">
        <f t="shared" si="20"/>
        <v>0</v>
      </c>
      <c r="P147" s="514">
        <f t="shared" si="21"/>
        <v>0</v>
      </c>
    </row>
    <row r="148" spans="2:16" ht="12.5">
      <c r="B148" s="195" t="str">
        <f t="shared" si="17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4"/>
        <v>0</v>
      </c>
      <c r="G148" s="523">
        <f t="shared" si="9"/>
        <v>0</v>
      </c>
      <c r="H148" s="526">
        <f t="shared" si="15"/>
        <v>0</v>
      </c>
      <c r="I148" s="577">
        <f t="shared" si="16"/>
        <v>0</v>
      </c>
      <c r="J148" s="514">
        <f t="shared" si="18"/>
        <v>0</v>
      </c>
      <c r="K148" s="514"/>
      <c r="L148" s="525"/>
      <c r="M148" s="514">
        <f t="shared" si="19"/>
        <v>0</v>
      </c>
      <c r="N148" s="525"/>
      <c r="O148" s="514">
        <f t="shared" si="20"/>
        <v>0</v>
      </c>
      <c r="P148" s="514">
        <f t="shared" si="21"/>
        <v>0</v>
      </c>
    </row>
    <row r="149" spans="2:16" ht="12.5">
      <c r="B149" s="195" t="str">
        <f t="shared" si="17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4"/>
        <v>0</v>
      </c>
      <c r="G149" s="523">
        <f t="shared" si="9"/>
        <v>0</v>
      </c>
      <c r="H149" s="526">
        <f t="shared" si="15"/>
        <v>0</v>
      </c>
      <c r="I149" s="577">
        <f t="shared" si="16"/>
        <v>0</v>
      </c>
      <c r="J149" s="514">
        <f t="shared" si="18"/>
        <v>0</v>
      </c>
      <c r="K149" s="514"/>
      <c r="L149" s="525"/>
      <c r="M149" s="514">
        <f t="shared" si="19"/>
        <v>0</v>
      </c>
      <c r="N149" s="525"/>
      <c r="O149" s="514">
        <f t="shared" si="20"/>
        <v>0</v>
      </c>
      <c r="P149" s="514">
        <f t="shared" si="21"/>
        <v>0</v>
      </c>
    </row>
    <row r="150" spans="2:16" ht="12.5">
      <c r="B150" s="195" t="str">
        <f t="shared" si="17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4"/>
        <v>0</v>
      </c>
      <c r="G150" s="523">
        <f t="shared" si="9"/>
        <v>0</v>
      </c>
      <c r="H150" s="526">
        <f t="shared" si="15"/>
        <v>0</v>
      </c>
      <c r="I150" s="577">
        <f t="shared" si="16"/>
        <v>0</v>
      </c>
      <c r="J150" s="514">
        <f t="shared" si="18"/>
        <v>0</v>
      </c>
      <c r="K150" s="514"/>
      <c r="L150" s="525"/>
      <c r="M150" s="514">
        <f t="shared" si="19"/>
        <v>0</v>
      </c>
      <c r="N150" s="525"/>
      <c r="O150" s="514">
        <f t="shared" si="20"/>
        <v>0</v>
      </c>
      <c r="P150" s="514">
        <f t="shared" si="21"/>
        <v>0</v>
      </c>
    </row>
    <row r="151" spans="2:16" ht="12.5">
      <c r="B151" s="195" t="str">
        <f t="shared" si="17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4"/>
        <v>0</v>
      </c>
      <c r="G151" s="523">
        <f t="shared" si="9"/>
        <v>0</v>
      </c>
      <c r="H151" s="526">
        <f t="shared" si="15"/>
        <v>0</v>
      </c>
      <c r="I151" s="577">
        <f t="shared" si="16"/>
        <v>0</v>
      </c>
      <c r="J151" s="514">
        <f t="shared" si="18"/>
        <v>0</v>
      </c>
      <c r="K151" s="514"/>
      <c r="L151" s="525"/>
      <c r="M151" s="514">
        <f t="shared" si="19"/>
        <v>0</v>
      </c>
      <c r="N151" s="525"/>
      <c r="O151" s="514">
        <f t="shared" si="20"/>
        <v>0</v>
      </c>
      <c r="P151" s="514">
        <f t="shared" si="21"/>
        <v>0</v>
      </c>
    </row>
    <row r="152" spans="2:16" ht="12.5">
      <c r="B152" s="195" t="str">
        <f t="shared" si="17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4"/>
        <v>0</v>
      </c>
      <c r="G152" s="523">
        <f t="shared" si="9"/>
        <v>0</v>
      </c>
      <c r="H152" s="526">
        <f t="shared" si="15"/>
        <v>0</v>
      </c>
      <c r="I152" s="577">
        <f t="shared" si="16"/>
        <v>0</v>
      </c>
      <c r="J152" s="514">
        <f t="shared" si="18"/>
        <v>0</v>
      </c>
      <c r="K152" s="514"/>
      <c r="L152" s="525"/>
      <c r="M152" s="514">
        <f t="shared" si="19"/>
        <v>0</v>
      </c>
      <c r="N152" s="525"/>
      <c r="O152" s="514">
        <f t="shared" si="20"/>
        <v>0</v>
      </c>
      <c r="P152" s="514">
        <f t="shared" si="21"/>
        <v>0</v>
      </c>
    </row>
    <row r="153" spans="2:16" ht="12.5">
      <c r="B153" s="195" t="str">
        <f t="shared" si="17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4"/>
        <v>0</v>
      </c>
      <c r="G153" s="523">
        <f t="shared" si="9"/>
        <v>0</v>
      </c>
      <c r="H153" s="526">
        <f t="shared" si="15"/>
        <v>0</v>
      </c>
      <c r="I153" s="577">
        <f t="shared" si="16"/>
        <v>0</v>
      </c>
      <c r="J153" s="514">
        <f t="shared" si="18"/>
        <v>0</v>
      </c>
      <c r="K153" s="514"/>
      <c r="L153" s="525"/>
      <c r="M153" s="514">
        <f t="shared" si="19"/>
        <v>0</v>
      </c>
      <c r="N153" s="525"/>
      <c r="O153" s="514">
        <f t="shared" si="20"/>
        <v>0</v>
      </c>
      <c r="P153" s="514">
        <f t="shared" si="21"/>
        <v>0</v>
      </c>
    </row>
    <row r="154" spans="2:16" ht="13" thickBot="1">
      <c r="B154" s="195" t="str">
        <f t="shared" si="17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4"/>
        <v>0</v>
      </c>
      <c r="G154" s="528">
        <f t="shared" si="9"/>
        <v>0</v>
      </c>
      <c r="H154" s="530">
        <f t="shared" si="15"/>
        <v>0</v>
      </c>
      <c r="I154" s="579">
        <f t="shared" si="16"/>
        <v>0</v>
      </c>
      <c r="J154" s="533">
        <f t="shared" si="18"/>
        <v>0</v>
      </c>
      <c r="K154" s="514"/>
      <c r="L154" s="532"/>
      <c r="M154" s="533">
        <f t="shared" si="19"/>
        <v>0</v>
      </c>
      <c r="N154" s="532"/>
      <c r="O154" s="533">
        <f t="shared" si="20"/>
        <v>0</v>
      </c>
      <c r="P154" s="533">
        <f t="shared" si="21"/>
        <v>0</v>
      </c>
    </row>
    <row r="155" spans="2:16" ht="12.5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9765815.5805007592</v>
      </c>
      <c r="I155" s="375">
        <f>SUM(I99:I154)</f>
        <v>9765815.5805007592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topLeftCell="H1" zoomScale="80" zoomScaleNormal="100" zoomScaleSheetLayoutView="80" workbookViewId="0">
      <selection activeCell="P1" sqref="P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2021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IF(G5="",0,SWE.WS.F.BPU.ATRR.Projected!F$13)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SWE.WS.F.BPU.ATRR.Projected!$F$81</f>
        <v>0.10600454504262209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0.10600454504262209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2.5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 ht="12.5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 ht="12.5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 ht="12.5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 ht="12.5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 ht="12.5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 ht="12.5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 ht="12.5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 ht="12.5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 ht="12.5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 ht="12.5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 ht="12.5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 ht="12.5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 ht="12.5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 ht="12.5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 ht="12.5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 ht="12.5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 ht="12.5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 ht="12.5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 ht="12.5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 ht="12.5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 ht="12.5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 ht="12.5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 ht="12.5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2019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2019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0.10704054654206167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43</v>
      </c>
      <c r="E95" s="47" t="s">
        <v>60</v>
      </c>
      <c r="F95" s="45"/>
      <c r="G95" s="45"/>
      <c r="J95" s="51">
        <f>IF(H87="",J94,'SWE.WS.G.BPU.ATRR.True-up'!$F$80)</f>
        <v>0.10704054654206167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 ht="12.5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 ht="12.5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 ht="12.5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 ht="12.5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 ht="12.5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 ht="12.5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 ht="12.5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 ht="12.5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 ht="12.5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 ht="12.5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 ht="12.5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 ht="12.5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 ht="12.5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 ht="12.5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 ht="12.5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 ht="12.5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 ht="12.5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 ht="12.5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 ht="12.5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 ht="12.5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 ht="12.5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 ht="12.5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 ht="12.5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 ht="12.5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 ht="12.5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 ht="12.5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 ht="12.5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 ht="12.5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 ht="12.5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 ht="12.5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 ht="12.5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 ht="12.5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 ht="12.5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 ht="12.5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 ht="12.5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 ht="12.5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 ht="12.5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 ht="12.5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 ht="12.5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 ht="12.5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 ht="12.5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 ht="12.5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 ht="12.5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 ht="12.5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 ht="12.5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 ht="12.5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 ht="12.5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 ht="12.5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 ht="12.5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 ht="12.5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 ht="12.5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 ht="12.5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 ht="12.5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view="pageBreakPreview" topLeftCell="A4" zoomScale="80" zoomScaleNormal="100" zoomScaleSheetLayoutView="80" workbookViewId="0">
      <selection activeCell="D12" sqref="D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299544.98950255034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299544.98950255034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666" t="s">
        <v>475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70994.476190476184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>G24</f>
        <v>393030.95863797772</v>
      </c>
      <c r="L24" s="519">
        <f t="shared" si="7"/>
        <v>0</v>
      </c>
      <c r="M24" s="518">
        <f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>G25</f>
        <v>371766.22774985479</v>
      </c>
      <c r="L25" s="519">
        <f t="shared" si="7"/>
        <v>0</v>
      </c>
      <c r="M25" s="518">
        <f>H25</f>
        <v>371766.22774985479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>G26</f>
        <v>373935.78736543196</v>
      </c>
      <c r="L26" s="519">
        <f t="shared" si="7"/>
        <v>0</v>
      </c>
      <c r="M26" s="518">
        <f>H26</f>
        <v>373935.78736543196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69343.441860465115</v>
      </c>
      <c r="F27" s="515">
        <v>2264267.7585554919</v>
      </c>
      <c r="G27" s="516">
        <v>298215.90768337488</v>
      </c>
      <c r="H27" s="510">
        <v>298215.90768337488</v>
      </c>
      <c r="I27" s="511">
        <f t="shared" si="0"/>
        <v>0</v>
      </c>
      <c r="J27" s="511"/>
      <c r="K27" s="518">
        <f>G27</f>
        <v>298215.90768337488</v>
      </c>
      <c r="L27" s="519">
        <f t="shared" ref="L27" si="9">IF(K27&lt;&gt;0,+G27-K27,0)</f>
        <v>0</v>
      </c>
      <c r="M27" s="518">
        <f>H27</f>
        <v>298215.90768337488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>IU</v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355449.68408869446</v>
      </c>
      <c r="H28" s="510">
        <v>355449.68408869446</v>
      </c>
      <c r="I28" s="511">
        <f t="shared" si="0"/>
        <v>0</v>
      </c>
      <c r="J28" s="511"/>
      <c r="K28" s="518">
        <f>G28</f>
        <v>355449.68408869446</v>
      </c>
      <c r="L28" s="519">
        <f t="shared" ref="L28" si="10">IF(K28&lt;&gt;0,+G28-K28,0)</f>
        <v>0</v>
      </c>
      <c r="M28" s="518">
        <f>H28</f>
        <v>355449.68408869446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23">
        <f>IF(F28+SUM(E$17:E28)=D$10,F28,D$10-SUM(E$17:E28))</f>
        <v>2191541.7097750045</v>
      </c>
      <c r="E29" s="522">
        <f>IF(+I14&lt;F28,I14,D29)</f>
        <v>70994.476190476184</v>
      </c>
      <c r="F29" s="523">
        <f t="shared" ref="F29:F48" si="11">+D29-E29</f>
        <v>2120547.2335845283</v>
      </c>
      <c r="G29" s="524">
        <f t="shared" ref="G29:G72" si="12">+I$12*((D29+F29)/2)+E29</f>
        <v>299544.98950255034</v>
      </c>
      <c r="H29" s="491">
        <f t="shared" ref="H29:H72" si="13">+I$13*((D29+F29)/2)+E29</f>
        <v>299544.98950255034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2120547.2335845283</v>
      </c>
      <c r="E30" s="522">
        <f>IF(+I14&lt;F29,I14,D30)</f>
        <v>70994.476190476184</v>
      </c>
      <c r="F30" s="523">
        <f t="shared" si="11"/>
        <v>2049552.7573940521</v>
      </c>
      <c r="G30" s="524">
        <f t="shared" si="12"/>
        <v>292019.25235343963</v>
      </c>
      <c r="H30" s="491">
        <f t="shared" si="13"/>
        <v>292019.25235343963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2049552.7573940521</v>
      </c>
      <c r="E31" s="522">
        <f>IF(+I14&lt;F30,I14,D31)</f>
        <v>70994.476190476184</v>
      </c>
      <c r="F31" s="523">
        <f t="shared" si="11"/>
        <v>1978558.2812035759</v>
      </c>
      <c r="G31" s="524">
        <f t="shared" si="12"/>
        <v>284493.51520432893</v>
      </c>
      <c r="H31" s="491">
        <f t="shared" si="13"/>
        <v>284493.51520432893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1978558.2812035759</v>
      </c>
      <c r="E32" s="522">
        <f>IF(+I14&lt;F31,I14,D32)</f>
        <v>70994.476190476184</v>
      </c>
      <c r="F32" s="523">
        <f t="shared" si="11"/>
        <v>1907563.8050130997</v>
      </c>
      <c r="G32" s="524">
        <f t="shared" si="12"/>
        <v>276967.77805521828</v>
      </c>
      <c r="H32" s="491">
        <f t="shared" si="13"/>
        <v>276967.77805521828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1907563.8050130997</v>
      </c>
      <c r="E33" s="522">
        <f>IF(+I14&lt;F32,I14,D33)</f>
        <v>70994.476190476184</v>
      </c>
      <c r="F33" s="523">
        <f t="shared" si="11"/>
        <v>1836569.3288226235</v>
      </c>
      <c r="G33" s="524">
        <f t="shared" si="12"/>
        <v>269442.04090610752</v>
      </c>
      <c r="H33" s="491">
        <f t="shared" si="13"/>
        <v>269442.04090610752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1836569.3288226235</v>
      </c>
      <c r="E34" s="522">
        <f>IF(+I14&lt;F33,I14,D34)</f>
        <v>70994.476190476184</v>
      </c>
      <c r="F34" s="523">
        <f t="shared" si="11"/>
        <v>1765574.8526321473</v>
      </c>
      <c r="G34" s="524">
        <f t="shared" si="12"/>
        <v>261916.30375699684</v>
      </c>
      <c r="H34" s="491">
        <f t="shared" si="13"/>
        <v>261916.30375699684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1765574.8526321473</v>
      </c>
      <c r="E35" s="522">
        <f>IF(+I14&lt;F34,I14,D35)</f>
        <v>70994.476190476184</v>
      </c>
      <c r="F35" s="523">
        <f t="shared" si="11"/>
        <v>1694580.376441671</v>
      </c>
      <c r="G35" s="524">
        <f t="shared" si="12"/>
        <v>254390.56660788614</v>
      </c>
      <c r="H35" s="491">
        <f t="shared" si="13"/>
        <v>254390.56660788614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1694580.376441671</v>
      </c>
      <c r="E36" s="522">
        <f>IF(+I14&lt;F35,I14,D36)</f>
        <v>70994.476190476184</v>
      </c>
      <c r="F36" s="523">
        <f t="shared" si="11"/>
        <v>1623585.9002511948</v>
      </c>
      <c r="G36" s="524">
        <f t="shared" si="12"/>
        <v>246864.82945877546</v>
      </c>
      <c r="H36" s="491">
        <f t="shared" si="13"/>
        <v>246864.82945877546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1623585.9002511948</v>
      </c>
      <c r="E37" s="522">
        <f>IF(+I14&lt;F36,I14,D37)</f>
        <v>70994.476190476184</v>
      </c>
      <c r="F37" s="523">
        <f t="shared" si="11"/>
        <v>1552591.4240607186</v>
      </c>
      <c r="G37" s="524">
        <f t="shared" si="12"/>
        <v>239339.09230966476</v>
      </c>
      <c r="H37" s="491">
        <f t="shared" si="13"/>
        <v>239339.09230966476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1552591.4240607186</v>
      </c>
      <c r="E38" s="522">
        <f>IF(+I14&lt;F37,I14,D38)</f>
        <v>70994.476190476184</v>
      </c>
      <c r="F38" s="523">
        <f t="shared" si="11"/>
        <v>1481596.9478702424</v>
      </c>
      <c r="G38" s="524">
        <f t="shared" si="12"/>
        <v>231813.35516055406</v>
      </c>
      <c r="H38" s="491">
        <f t="shared" si="13"/>
        <v>231813.35516055406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1481596.9478702424</v>
      </c>
      <c r="E39" s="522">
        <f>IF(+I14&lt;F38,I14,D39)</f>
        <v>70994.476190476184</v>
      </c>
      <c r="F39" s="523">
        <f t="shared" si="11"/>
        <v>1410602.4716797662</v>
      </c>
      <c r="G39" s="524">
        <f t="shared" si="12"/>
        <v>224287.61801144335</v>
      </c>
      <c r="H39" s="491">
        <f t="shared" si="13"/>
        <v>224287.61801144335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1410602.4716797662</v>
      </c>
      <c r="E40" s="522">
        <f>IF(+I14&lt;F39,I14,D40)</f>
        <v>70994.476190476184</v>
      </c>
      <c r="F40" s="523">
        <f t="shared" si="11"/>
        <v>1339607.99548929</v>
      </c>
      <c r="G40" s="524">
        <f t="shared" si="12"/>
        <v>216761.88086233268</v>
      </c>
      <c r="H40" s="491">
        <f t="shared" si="13"/>
        <v>216761.88086233268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1339607.99548929</v>
      </c>
      <c r="E41" s="522">
        <f>IF(+I14&lt;F40,I14,D41)</f>
        <v>70994.476190476184</v>
      </c>
      <c r="F41" s="523">
        <f t="shared" si="11"/>
        <v>1268613.5192988138</v>
      </c>
      <c r="G41" s="524">
        <f t="shared" si="12"/>
        <v>209236.14371322197</v>
      </c>
      <c r="H41" s="491">
        <f t="shared" si="13"/>
        <v>209236.14371322197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1268613.5192988138</v>
      </c>
      <c r="E42" s="522">
        <f>IF(+I14&lt;F41,I14,D42)</f>
        <v>70994.476190476184</v>
      </c>
      <c r="F42" s="523">
        <f t="shared" si="11"/>
        <v>1197619.0431083376</v>
      </c>
      <c r="G42" s="524">
        <f t="shared" si="12"/>
        <v>201710.40656411127</v>
      </c>
      <c r="H42" s="491">
        <f t="shared" si="13"/>
        <v>201710.40656411127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1197619.0431083376</v>
      </c>
      <c r="E43" s="522">
        <f>IF(+I14&lt;F42,I14,D43)</f>
        <v>70994.476190476184</v>
      </c>
      <c r="F43" s="523">
        <f t="shared" si="11"/>
        <v>1126624.5669178613</v>
      </c>
      <c r="G43" s="524">
        <f t="shared" si="12"/>
        <v>194184.66941500059</v>
      </c>
      <c r="H43" s="491">
        <f t="shared" si="13"/>
        <v>194184.66941500059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1126624.5669178613</v>
      </c>
      <c r="E44" s="522">
        <f>IF(+I14&lt;F43,I14,D44)</f>
        <v>70994.476190476184</v>
      </c>
      <c r="F44" s="523">
        <f t="shared" si="11"/>
        <v>1055630.0907273851</v>
      </c>
      <c r="G44" s="524">
        <f t="shared" si="12"/>
        <v>186658.93226588989</v>
      </c>
      <c r="H44" s="491">
        <f t="shared" si="13"/>
        <v>186658.93226588989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1055630.0907273851</v>
      </c>
      <c r="E45" s="522">
        <f>IF(+I14&lt;F44,I14,D45)</f>
        <v>70994.476190476184</v>
      </c>
      <c r="F45" s="523">
        <f t="shared" si="11"/>
        <v>984635.61453690892</v>
      </c>
      <c r="G45" s="524">
        <f t="shared" si="12"/>
        <v>179133.19511677918</v>
      </c>
      <c r="H45" s="491">
        <f t="shared" si="13"/>
        <v>179133.19511677918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984635.61453690892</v>
      </c>
      <c r="E46" s="522">
        <f>IF(+I14&lt;F45,I14,D46)</f>
        <v>70994.476190476184</v>
      </c>
      <c r="F46" s="523">
        <f t="shared" si="11"/>
        <v>913641.13834643271</v>
      </c>
      <c r="G46" s="524">
        <f t="shared" si="12"/>
        <v>171607.45796766848</v>
      </c>
      <c r="H46" s="491">
        <f t="shared" si="13"/>
        <v>171607.45796766848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913641.13834643271</v>
      </c>
      <c r="E47" s="522">
        <f>IF(+I14&lt;F46,I14,D47)</f>
        <v>70994.476190476184</v>
      </c>
      <c r="F47" s="523">
        <f t="shared" si="11"/>
        <v>842646.6621559565</v>
      </c>
      <c r="G47" s="524">
        <f t="shared" si="12"/>
        <v>164081.72081855778</v>
      </c>
      <c r="H47" s="491">
        <f t="shared" si="13"/>
        <v>164081.72081855778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842646.6621559565</v>
      </c>
      <c r="E48" s="522">
        <f>IF(+I14&lt;F47,I14,D48)</f>
        <v>70994.476190476184</v>
      </c>
      <c r="F48" s="523">
        <f t="shared" si="11"/>
        <v>771652.18596548028</v>
      </c>
      <c r="G48" s="524">
        <f t="shared" si="12"/>
        <v>156555.98366944707</v>
      </c>
      <c r="H48" s="491">
        <f t="shared" si="13"/>
        <v>156555.98366944707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771652.18596548028</v>
      </c>
      <c r="E49" s="522">
        <f>IF(+I14&lt;F48,I14,D49)</f>
        <v>70994.476190476184</v>
      </c>
      <c r="F49" s="523">
        <f t="shared" ref="F49:F72" si="14">+D49-E49</f>
        <v>700657.70977500407</v>
      </c>
      <c r="G49" s="524">
        <f t="shared" si="12"/>
        <v>149030.24652033637</v>
      </c>
      <c r="H49" s="491">
        <f t="shared" si="13"/>
        <v>149030.24652033637</v>
      </c>
      <c r="I49" s="511">
        <f t="shared" ref="I49:I72" si="15">H49-G49</f>
        <v>0</v>
      </c>
      <c r="J49" s="511"/>
      <c r="K49" s="525"/>
      <c r="L49" s="514">
        <f t="shared" ref="L49:L72" si="16">IF(K49&lt;&gt;0,+G49-K49,0)</f>
        <v>0</v>
      </c>
      <c r="M49" s="525"/>
      <c r="N49" s="514">
        <f t="shared" ref="N49:N72" si="17">IF(M49&lt;&gt;0,+H49-M49,0)</f>
        <v>0</v>
      </c>
      <c r="O49" s="514">
        <f t="shared" ref="O49:O72" si="1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700657.70977500407</v>
      </c>
      <c r="E50" s="522">
        <f>IF(+I14&lt;F49,I14,D50)</f>
        <v>70994.476190476184</v>
      </c>
      <c r="F50" s="523">
        <f t="shared" si="14"/>
        <v>629663.23358452786</v>
      </c>
      <c r="G50" s="524">
        <f t="shared" si="12"/>
        <v>141504.50937122569</v>
      </c>
      <c r="H50" s="491">
        <f t="shared" si="13"/>
        <v>141504.50937122569</v>
      </c>
      <c r="I50" s="511">
        <f t="shared" si="15"/>
        <v>0</v>
      </c>
      <c r="J50" s="511"/>
      <c r="K50" s="525"/>
      <c r="L50" s="514">
        <f t="shared" si="16"/>
        <v>0</v>
      </c>
      <c r="M50" s="525"/>
      <c r="N50" s="514">
        <f t="shared" si="17"/>
        <v>0</v>
      </c>
      <c r="O50" s="514">
        <f t="shared" si="1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629663.23358452786</v>
      </c>
      <c r="E51" s="522">
        <f>IF(+I14&lt;F50,I14,D51)</f>
        <v>70994.476190476184</v>
      </c>
      <c r="F51" s="523">
        <f t="shared" si="14"/>
        <v>558668.75739405164</v>
      </c>
      <c r="G51" s="524">
        <f t="shared" si="12"/>
        <v>133978.77222211499</v>
      </c>
      <c r="H51" s="491">
        <f t="shared" si="13"/>
        <v>133978.77222211499</v>
      </c>
      <c r="I51" s="511">
        <f t="shared" si="15"/>
        <v>0</v>
      </c>
      <c r="J51" s="511"/>
      <c r="K51" s="525"/>
      <c r="L51" s="514">
        <f t="shared" si="16"/>
        <v>0</v>
      </c>
      <c r="M51" s="525"/>
      <c r="N51" s="514">
        <f t="shared" si="17"/>
        <v>0</v>
      </c>
      <c r="O51" s="514">
        <f t="shared" si="1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558668.75739405164</v>
      </c>
      <c r="E52" s="522">
        <f>IF(+I14&lt;F51,I14,D52)</f>
        <v>70994.476190476184</v>
      </c>
      <c r="F52" s="523">
        <f t="shared" si="14"/>
        <v>487674.28120357543</v>
      </c>
      <c r="G52" s="524">
        <f t="shared" si="12"/>
        <v>126453.0350730043</v>
      </c>
      <c r="H52" s="491">
        <f t="shared" si="13"/>
        <v>126453.0350730043</v>
      </c>
      <c r="I52" s="511">
        <f t="shared" si="15"/>
        <v>0</v>
      </c>
      <c r="J52" s="511"/>
      <c r="K52" s="525"/>
      <c r="L52" s="514">
        <f t="shared" si="16"/>
        <v>0</v>
      </c>
      <c r="M52" s="525"/>
      <c r="N52" s="514">
        <f t="shared" si="17"/>
        <v>0</v>
      </c>
      <c r="O52" s="514">
        <f t="shared" si="1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487674.28120357543</v>
      </c>
      <c r="E53" s="522">
        <f>IF(+I14&lt;F52,I14,D53)</f>
        <v>70994.476190476184</v>
      </c>
      <c r="F53" s="523">
        <f t="shared" si="14"/>
        <v>416679.80501309922</v>
      </c>
      <c r="G53" s="524">
        <f t="shared" si="12"/>
        <v>118927.29792389361</v>
      </c>
      <c r="H53" s="491">
        <f t="shared" si="13"/>
        <v>118927.29792389361</v>
      </c>
      <c r="I53" s="511">
        <f t="shared" si="15"/>
        <v>0</v>
      </c>
      <c r="J53" s="511"/>
      <c r="K53" s="525"/>
      <c r="L53" s="514">
        <f t="shared" si="16"/>
        <v>0</v>
      </c>
      <c r="M53" s="525"/>
      <c r="N53" s="514">
        <f t="shared" si="17"/>
        <v>0</v>
      </c>
      <c r="O53" s="514">
        <f t="shared" si="1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416679.80501309922</v>
      </c>
      <c r="E54" s="522">
        <f>IF(+I14&lt;F53,I14,D54)</f>
        <v>70994.476190476184</v>
      </c>
      <c r="F54" s="523">
        <f t="shared" si="14"/>
        <v>345685.32882262301</v>
      </c>
      <c r="G54" s="524">
        <f t="shared" si="12"/>
        <v>111401.56077478291</v>
      </c>
      <c r="H54" s="491">
        <f t="shared" si="13"/>
        <v>111401.56077478291</v>
      </c>
      <c r="I54" s="511">
        <f t="shared" si="15"/>
        <v>0</v>
      </c>
      <c r="J54" s="511"/>
      <c r="K54" s="525"/>
      <c r="L54" s="514">
        <f t="shared" si="16"/>
        <v>0</v>
      </c>
      <c r="M54" s="525"/>
      <c r="N54" s="514">
        <f t="shared" si="17"/>
        <v>0</v>
      </c>
      <c r="O54" s="514">
        <f t="shared" si="1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345685.32882262301</v>
      </c>
      <c r="E55" s="522">
        <f>IF(+I14&lt;F54,I14,D55)</f>
        <v>70994.476190476184</v>
      </c>
      <c r="F55" s="523">
        <f t="shared" si="14"/>
        <v>274690.85263214679</v>
      </c>
      <c r="G55" s="524">
        <f t="shared" si="12"/>
        <v>103875.8236256722</v>
      </c>
      <c r="H55" s="491">
        <f t="shared" si="13"/>
        <v>103875.8236256722</v>
      </c>
      <c r="I55" s="511">
        <f t="shared" si="15"/>
        <v>0</v>
      </c>
      <c r="J55" s="511"/>
      <c r="K55" s="525"/>
      <c r="L55" s="514">
        <f t="shared" si="16"/>
        <v>0</v>
      </c>
      <c r="M55" s="525"/>
      <c r="N55" s="514">
        <f t="shared" si="17"/>
        <v>0</v>
      </c>
      <c r="O55" s="514">
        <f t="shared" si="1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274690.85263214679</v>
      </c>
      <c r="E56" s="522">
        <f>IF(+I14&lt;F55,I14,D56)</f>
        <v>70994.476190476184</v>
      </c>
      <c r="F56" s="523">
        <f t="shared" si="14"/>
        <v>203696.37644167061</v>
      </c>
      <c r="G56" s="524">
        <f t="shared" si="12"/>
        <v>96350.086476561512</v>
      </c>
      <c r="H56" s="491">
        <f t="shared" si="13"/>
        <v>96350.086476561512</v>
      </c>
      <c r="I56" s="511">
        <f t="shared" si="15"/>
        <v>0</v>
      </c>
      <c r="J56" s="511"/>
      <c r="K56" s="525"/>
      <c r="L56" s="514">
        <f t="shared" si="16"/>
        <v>0</v>
      </c>
      <c r="M56" s="525"/>
      <c r="N56" s="514">
        <f t="shared" si="17"/>
        <v>0</v>
      </c>
      <c r="O56" s="514">
        <f t="shared" si="1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203696.37644167061</v>
      </c>
      <c r="E57" s="522">
        <f>IF(+I14&lt;F56,I14,D57)</f>
        <v>70994.476190476184</v>
      </c>
      <c r="F57" s="523">
        <f t="shared" si="14"/>
        <v>132701.90025119443</v>
      </c>
      <c r="G57" s="524">
        <f t="shared" si="12"/>
        <v>88824.349327450822</v>
      </c>
      <c r="H57" s="491">
        <f t="shared" si="13"/>
        <v>88824.349327450822</v>
      </c>
      <c r="I57" s="511">
        <f t="shared" si="15"/>
        <v>0</v>
      </c>
      <c r="J57" s="511"/>
      <c r="K57" s="525"/>
      <c r="L57" s="514">
        <f t="shared" si="16"/>
        <v>0</v>
      </c>
      <c r="M57" s="525"/>
      <c r="N57" s="514">
        <f t="shared" si="17"/>
        <v>0</v>
      </c>
      <c r="O57" s="514">
        <f t="shared" si="18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132701.90025119443</v>
      </c>
      <c r="E58" s="522">
        <f>IF(+I14&lt;F57,I14,D58)</f>
        <v>70994.476190476184</v>
      </c>
      <c r="F58" s="523">
        <f t="shared" si="14"/>
        <v>61707.424060718244</v>
      </c>
      <c r="G58" s="524">
        <f t="shared" si="12"/>
        <v>81298.612178340118</v>
      </c>
      <c r="H58" s="491">
        <f t="shared" si="13"/>
        <v>81298.612178340118</v>
      </c>
      <c r="I58" s="511">
        <f t="shared" si="15"/>
        <v>0</v>
      </c>
      <c r="J58" s="511"/>
      <c r="K58" s="525"/>
      <c r="L58" s="514">
        <f t="shared" si="16"/>
        <v>0</v>
      </c>
      <c r="M58" s="525"/>
      <c r="N58" s="514">
        <f t="shared" si="17"/>
        <v>0</v>
      </c>
      <c r="O58" s="514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61707.424060718244</v>
      </c>
      <c r="E59" s="522">
        <f>IF(+I14&lt;F58,I14,D59)</f>
        <v>61707.424060718244</v>
      </c>
      <c r="F59" s="523">
        <f t="shared" si="14"/>
        <v>0</v>
      </c>
      <c r="G59" s="524">
        <f t="shared" si="12"/>
        <v>64978.057767372535</v>
      </c>
      <c r="H59" s="491">
        <f t="shared" si="13"/>
        <v>64978.057767372535</v>
      </c>
      <c r="I59" s="511">
        <f t="shared" si="15"/>
        <v>0</v>
      </c>
      <c r="J59" s="511"/>
      <c r="K59" s="525"/>
      <c r="L59" s="514">
        <f t="shared" si="16"/>
        <v>0</v>
      </c>
      <c r="M59" s="525"/>
      <c r="N59" s="514">
        <f t="shared" si="17"/>
        <v>0</v>
      </c>
      <c r="O59" s="514">
        <f t="shared" si="1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2"/>
        <v>0</v>
      </c>
      <c r="H60" s="491">
        <f t="shared" si="13"/>
        <v>0</v>
      </c>
      <c r="I60" s="511">
        <f t="shared" si="15"/>
        <v>0</v>
      </c>
      <c r="J60" s="511"/>
      <c r="K60" s="525"/>
      <c r="L60" s="514">
        <f t="shared" si="16"/>
        <v>0</v>
      </c>
      <c r="M60" s="525"/>
      <c r="N60" s="514">
        <f t="shared" si="17"/>
        <v>0</v>
      </c>
      <c r="O60" s="514">
        <f t="shared" si="1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2"/>
        <v>0</v>
      </c>
      <c r="H61" s="491">
        <f t="shared" si="13"/>
        <v>0</v>
      </c>
      <c r="I61" s="511">
        <f t="shared" si="15"/>
        <v>0</v>
      </c>
      <c r="J61" s="511"/>
      <c r="K61" s="525"/>
      <c r="L61" s="514">
        <f t="shared" si="16"/>
        <v>0</v>
      </c>
      <c r="M61" s="525"/>
      <c r="N61" s="514">
        <f t="shared" si="17"/>
        <v>0</v>
      </c>
      <c r="O61" s="514">
        <f t="shared" si="1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2"/>
        <v>0</v>
      </c>
      <c r="H62" s="491">
        <f t="shared" si="13"/>
        <v>0</v>
      </c>
      <c r="I62" s="511">
        <f t="shared" si="15"/>
        <v>0</v>
      </c>
      <c r="J62" s="511"/>
      <c r="K62" s="525"/>
      <c r="L62" s="514">
        <f t="shared" si="16"/>
        <v>0</v>
      </c>
      <c r="M62" s="525"/>
      <c r="N62" s="514">
        <f t="shared" si="17"/>
        <v>0</v>
      </c>
      <c r="O62" s="514">
        <f t="shared" si="1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2"/>
        <v>0</v>
      </c>
      <c r="H63" s="491">
        <f t="shared" si="13"/>
        <v>0</v>
      </c>
      <c r="I63" s="511">
        <f t="shared" si="15"/>
        <v>0</v>
      </c>
      <c r="J63" s="511"/>
      <c r="K63" s="525"/>
      <c r="L63" s="514">
        <f t="shared" si="16"/>
        <v>0</v>
      </c>
      <c r="M63" s="525"/>
      <c r="N63" s="514">
        <f t="shared" si="17"/>
        <v>0</v>
      </c>
      <c r="O63" s="514">
        <f t="shared" si="1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2"/>
        <v>0</v>
      </c>
      <c r="H64" s="491">
        <f t="shared" si="13"/>
        <v>0</v>
      </c>
      <c r="I64" s="511">
        <f t="shared" si="15"/>
        <v>0</v>
      </c>
      <c r="J64" s="511"/>
      <c r="K64" s="525"/>
      <c r="L64" s="514">
        <f t="shared" si="16"/>
        <v>0</v>
      </c>
      <c r="M64" s="525"/>
      <c r="N64" s="514">
        <f t="shared" si="17"/>
        <v>0</v>
      </c>
      <c r="O64" s="514">
        <f t="shared" si="1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2"/>
        <v>0</v>
      </c>
      <c r="H65" s="491">
        <f t="shared" si="13"/>
        <v>0</v>
      </c>
      <c r="I65" s="511">
        <f t="shared" si="15"/>
        <v>0</v>
      </c>
      <c r="J65" s="511"/>
      <c r="K65" s="525"/>
      <c r="L65" s="514">
        <f t="shared" si="16"/>
        <v>0</v>
      </c>
      <c r="M65" s="525"/>
      <c r="N65" s="514">
        <f t="shared" si="17"/>
        <v>0</v>
      </c>
      <c r="O65" s="514">
        <f t="shared" si="1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2"/>
        <v>0</v>
      </c>
      <c r="H66" s="491">
        <f t="shared" si="13"/>
        <v>0</v>
      </c>
      <c r="I66" s="511">
        <f t="shared" si="15"/>
        <v>0</v>
      </c>
      <c r="J66" s="511"/>
      <c r="K66" s="525"/>
      <c r="L66" s="514">
        <f t="shared" si="16"/>
        <v>0</v>
      </c>
      <c r="M66" s="525"/>
      <c r="N66" s="514">
        <f t="shared" si="17"/>
        <v>0</v>
      </c>
      <c r="O66" s="514">
        <f t="shared" si="1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2"/>
        <v>0</v>
      </c>
      <c r="H67" s="491">
        <f t="shared" si="13"/>
        <v>0</v>
      </c>
      <c r="I67" s="511">
        <f t="shared" si="15"/>
        <v>0</v>
      </c>
      <c r="J67" s="511"/>
      <c r="K67" s="525"/>
      <c r="L67" s="514">
        <f t="shared" si="16"/>
        <v>0</v>
      </c>
      <c r="M67" s="525"/>
      <c r="N67" s="514">
        <f t="shared" si="17"/>
        <v>0</v>
      </c>
      <c r="O67" s="514">
        <f t="shared" si="1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2"/>
        <v>0</v>
      </c>
      <c r="H68" s="491">
        <f t="shared" si="13"/>
        <v>0</v>
      </c>
      <c r="I68" s="511">
        <f t="shared" si="15"/>
        <v>0</v>
      </c>
      <c r="J68" s="511"/>
      <c r="K68" s="525"/>
      <c r="L68" s="514">
        <f t="shared" si="16"/>
        <v>0</v>
      </c>
      <c r="M68" s="525"/>
      <c r="N68" s="514">
        <f t="shared" si="17"/>
        <v>0</v>
      </c>
      <c r="O68" s="514">
        <f t="shared" si="1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2"/>
        <v>0</v>
      </c>
      <c r="H69" s="491">
        <f t="shared" si="13"/>
        <v>0</v>
      </c>
      <c r="I69" s="511">
        <f t="shared" si="15"/>
        <v>0</v>
      </c>
      <c r="J69" s="511"/>
      <c r="K69" s="525"/>
      <c r="L69" s="514">
        <f t="shared" si="16"/>
        <v>0</v>
      </c>
      <c r="M69" s="525"/>
      <c r="N69" s="514">
        <f t="shared" si="17"/>
        <v>0</v>
      </c>
      <c r="O69" s="514">
        <f t="shared" si="1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2"/>
        <v>0</v>
      </c>
      <c r="H70" s="491">
        <f t="shared" si="13"/>
        <v>0</v>
      </c>
      <c r="I70" s="511">
        <f t="shared" si="15"/>
        <v>0</v>
      </c>
      <c r="J70" s="511"/>
      <c r="K70" s="525"/>
      <c r="L70" s="514">
        <f t="shared" si="16"/>
        <v>0</v>
      </c>
      <c r="M70" s="525"/>
      <c r="N70" s="514">
        <f t="shared" si="17"/>
        <v>0</v>
      </c>
      <c r="O70" s="514">
        <f t="shared" si="1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2"/>
        <v>0</v>
      </c>
      <c r="H71" s="491">
        <f t="shared" si="13"/>
        <v>0</v>
      </c>
      <c r="I71" s="511">
        <f t="shared" si="15"/>
        <v>0</v>
      </c>
      <c r="J71" s="511"/>
      <c r="K71" s="525"/>
      <c r="L71" s="514">
        <f t="shared" si="16"/>
        <v>0</v>
      </c>
      <c r="M71" s="525"/>
      <c r="N71" s="514">
        <f t="shared" si="17"/>
        <v>0</v>
      </c>
      <c r="O71" s="514">
        <f t="shared" si="1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2"/>
        <v>0</v>
      </c>
      <c r="H72" s="471">
        <f t="shared" si="13"/>
        <v>0</v>
      </c>
      <c r="I72" s="531">
        <f t="shared" si="15"/>
        <v>0</v>
      </c>
      <c r="J72" s="511"/>
      <c r="K72" s="532"/>
      <c r="L72" s="533">
        <f t="shared" si="16"/>
        <v>0</v>
      </c>
      <c r="M72" s="532"/>
      <c r="N72" s="533">
        <f t="shared" si="17"/>
        <v>0</v>
      </c>
      <c r="O72" s="533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2981768</v>
      </c>
      <c r="F73" s="375"/>
      <c r="G73" s="375">
        <f>SUM(G17:G72)</f>
        <v>10366484.579906151</v>
      </c>
      <c r="H73" s="375">
        <f>SUM(H17:H72)</f>
        <v>10366484.579906151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298215.90768337488</v>
      </c>
      <c r="N87" s="546">
        <f>IF(J92&lt;D11,0,VLOOKUP(J92,C17:O72,11))</f>
        <v>298215.90768337488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316406.89315312036</v>
      </c>
      <c r="N88" s="550">
        <f>IF(J92&lt;D11,0,VLOOKUP(J92,C99:P154,7))</f>
        <v>316406.89315312036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18190.985469745472</v>
      </c>
      <c r="N89" s="555">
        <f>+N88-N87</f>
        <v>18190.985469745472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69343.441860465115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19">+I99-H99</f>
        <v>0</v>
      </c>
      <c r="K99" s="514"/>
      <c r="L99" s="512">
        <f t="shared" ref="L99:L104" si="20">H99</f>
        <v>215748</v>
      </c>
      <c r="M99" s="513">
        <f t="shared" ref="M99:M130" si="21">IF(L99&lt;&gt;0,+H99-L99,0)</f>
        <v>0</v>
      </c>
      <c r="N99" s="512">
        <f t="shared" ref="N99:N104" si="22">I99</f>
        <v>215748</v>
      </c>
      <c r="O99" s="513">
        <f t="shared" ref="O99:O130" si="23">IF(N99&lt;&gt;0,+I99-N99,0)</f>
        <v>0</v>
      </c>
      <c r="P99" s="513">
        <f t="shared" ref="P99:P130" si="24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19"/>
        <v>0</v>
      </c>
      <c r="K100" s="514"/>
      <c r="L100" s="518">
        <f t="shared" si="20"/>
        <v>558870.93622757494</v>
      </c>
      <c r="M100" s="519">
        <f t="shared" si="21"/>
        <v>0</v>
      </c>
      <c r="N100" s="518">
        <f t="shared" si="22"/>
        <v>558870.93622757494</v>
      </c>
      <c r="O100" s="514">
        <f t="shared" si="23"/>
        <v>0</v>
      </c>
      <c r="P100" s="514">
        <f t="shared" si="24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19"/>
        <v>0</v>
      </c>
      <c r="K101" s="514"/>
      <c r="L101" s="518">
        <f t="shared" si="20"/>
        <v>503027.40641582396</v>
      </c>
      <c r="M101" s="519">
        <f t="shared" si="21"/>
        <v>0</v>
      </c>
      <c r="N101" s="518">
        <f t="shared" si="22"/>
        <v>503027.40641582396</v>
      </c>
      <c r="O101" s="514">
        <f t="shared" si="23"/>
        <v>0</v>
      </c>
      <c r="P101" s="514">
        <f t="shared" si="24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19"/>
        <v>0</v>
      </c>
      <c r="K102" s="514"/>
      <c r="L102" s="518">
        <f t="shared" si="20"/>
        <v>483313.86691448453</v>
      </c>
      <c r="M102" s="519">
        <f t="shared" si="21"/>
        <v>0</v>
      </c>
      <c r="N102" s="518">
        <f t="shared" si="22"/>
        <v>483313.86691448453</v>
      </c>
      <c r="O102" s="514">
        <f t="shared" si="23"/>
        <v>0</v>
      </c>
      <c r="P102" s="514">
        <f t="shared" si="24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20"/>
        <v>440472.11189849139</v>
      </c>
      <c r="M103" s="519">
        <f t="shared" ref="M103:M108" si="26">IF(L103&lt;&gt;0,+H103-L103,0)</f>
        <v>0</v>
      </c>
      <c r="N103" s="518">
        <f t="shared" si="22"/>
        <v>440472.11189849139</v>
      </c>
      <c r="O103" s="514">
        <f t="shared" ref="O103:O108" si="27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20"/>
        <v>432549.40222158958</v>
      </c>
      <c r="M104" s="519">
        <f t="shared" si="26"/>
        <v>0</v>
      </c>
      <c r="N104" s="518">
        <f t="shared" si="22"/>
        <v>432549.40222158958</v>
      </c>
      <c r="O104" s="514">
        <f t="shared" si="27"/>
        <v>0</v>
      </c>
      <c r="P104" s="514">
        <f>+O104-M104</f>
        <v>0</v>
      </c>
      <c r="Q104" s="269"/>
    </row>
    <row r="105" spans="1:17" ht="12.5">
      <c r="B105" s="195" t="str">
        <f t="shared" si="25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19"/>
        <v>0</v>
      </c>
      <c r="K105" s="514"/>
      <c r="L105" s="518">
        <f>H105</f>
        <v>412227.237835226</v>
      </c>
      <c r="M105" s="519">
        <f t="shared" si="26"/>
        <v>0</v>
      </c>
      <c r="N105" s="518">
        <f>I105</f>
        <v>412227.237835226</v>
      </c>
      <c r="O105" s="514">
        <f t="shared" si="27"/>
        <v>0</v>
      </c>
      <c r="P105" s="514">
        <f>+O105-M105</f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19"/>
        <v>0</v>
      </c>
      <c r="K106" s="514"/>
      <c r="L106" s="518">
        <f>H106</f>
        <v>389189.1094610201</v>
      </c>
      <c r="M106" s="519">
        <f t="shared" si="26"/>
        <v>0</v>
      </c>
      <c r="N106" s="518">
        <f>I106</f>
        <v>389189.1094610201</v>
      </c>
      <c r="O106" s="514">
        <f t="shared" si="27"/>
        <v>0</v>
      </c>
      <c r="P106" s="514">
        <f>+O106-M106</f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19"/>
        <v>0</v>
      </c>
      <c r="K107" s="514"/>
      <c r="L107" s="518">
        <f>H107</f>
        <v>368513.66854412947</v>
      </c>
      <c r="M107" s="519">
        <f t="shared" si="26"/>
        <v>0</v>
      </c>
      <c r="N107" s="518">
        <f>I107</f>
        <v>368513.66854412947</v>
      </c>
      <c r="O107" s="514">
        <f t="shared" si="27"/>
        <v>0</v>
      </c>
      <c r="P107" s="514">
        <f>+O107-M107</f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19"/>
        <v>0</v>
      </c>
      <c r="K108" s="514"/>
      <c r="L108" s="518">
        <f>H108</f>
        <v>322153.70792553568</v>
      </c>
      <c r="M108" s="519">
        <f t="shared" si="26"/>
        <v>0</v>
      </c>
      <c r="N108" s="518">
        <f>I108</f>
        <v>322153.70792553568</v>
      </c>
      <c r="O108" s="514">
        <f t="shared" si="27"/>
        <v>0</v>
      </c>
      <c r="P108" s="514">
        <f t="shared" si="24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374">
        <f>IF(F108+SUM(E$99:E108)=D$92,F108,D$92-SUM(E$99:E108))</f>
        <v>2342801.2968154927</v>
      </c>
      <c r="E109" s="522">
        <f>IF(+J96&lt;F108,J96,D109)</f>
        <v>69343.441860465115</v>
      </c>
      <c r="F109" s="523">
        <f t="shared" ref="F109:F130" si="28">+D109-E109</f>
        <v>2273457.8549550273</v>
      </c>
      <c r="G109" s="523">
        <f t="shared" ref="G109:G130" si="29">+(F109+D109)/2</f>
        <v>2308129.57588526</v>
      </c>
      <c r="H109" s="526">
        <f>+J$94*G109+E109</f>
        <v>316406.89315312036</v>
      </c>
      <c r="I109" s="577">
        <f>+J$95*G109+E109</f>
        <v>316406.89315312036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2273457.8549550273</v>
      </c>
      <c r="E110" s="522">
        <f>IF(+J96&lt;F109,J96,D110)</f>
        <v>69343.441860465115</v>
      </c>
      <c r="F110" s="523">
        <f t="shared" si="28"/>
        <v>2204114.413094562</v>
      </c>
      <c r="G110" s="523">
        <f t="shared" si="29"/>
        <v>2238786.1340247947</v>
      </c>
      <c r="H110" s="526">
        <f>+J$94*G110+E110</f>
        <v>308984.3332372685</v>
      </c>
      <c r="I110" s="577">
        <f>+J$95*G110+E110</f>
        <v>308984.3332372685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2204114.413094562</v>
      </c>
      <c r="E111" s="522">
        <f>IF(+J96&lt;F110,J96,D111)</f>
        <v>69343.441860465115</v>
      </c>
      <c r="F111" s="523">
        <f t="shared" si="28"/>
        <v>2134770.9712340967</v>
      </c>
      <c r="G111" s="523">
        <f t="shared" si="29"/>
        <v>2169442.6921643293</v>
      </c>
      <c r="H111" s="526">
        <f>+J$94*G111+E111</f>
        <v>301561.77332141658</v>
      </c>
      <c r="I111" s="577">
        <f>+J$95*G111+E111</f>
        <v>301561.77332141658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2134770.9712340967</v>
      </c>
      <c r="E112" s="522">
        <f>IF(+J96&lt;F111,J96,D112)</f>
        <v>69343.441860465115</v>
      </c>
      <c r="F112" s="523">
        <f t="shared" si="28"/>
        <v>2065427.5293736316</v>
      </c>
      <c r="G112" s="523">
        <f t="shared" si="29"/>
        <v>2100099.250303864</v>
      </c>
      <c r="H112" s="526">
        <f>+J$94*G112+E112</f>
        <v>294139.21340556472</v>
      </c>
      <c r="I112" s="577">
        <f>+J$95*G112+E112</f>
        <v>294139.21340556472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2065427.5293736316</v>
      </c>
      <c r="E113" s="522">
        <f>IF(+J96&lt;F112,J96,D113)</f>
        <v>69343.441860465115</v>
      </c>
      <c r="F113" s="523">
        <f t="shared" si="28"/>
        <v>1996084.0875131665</v>
      </c>
      <c r="G113" s="523">
        <f t="shared" si="29"/>
        <v>2030755.8084433991</v>
      </c>
      <c r="H113" s="526">
        <f t="shared" ref="H113:H154" si="30">+J$94*G113+E113</f>
        <v>286716.65348971286</v>
      </c>
      <c r="I113" s="577">
        <f t="shared" ref="I113:I154" si="31">+J$95*G113+E113</f>
        <v>286716.65348971286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1996084.0875131665</v>
      </c>
      <c r="E114" s="522">
        <f>IF(+J96&lt;F113,J96,D114)</f>
        <v>69343.441860465115</v>
      </c>
      <c r="F114" s="523">
        <f t="shared" si="28"/>
        <v>1926740.6456527014</v>
      </c>
      <c r="G114" s="523">
        <f t="shared" si="29"/>
        <v>1961412.3665829338</v>
      </c>
      <c r="H114" s="526">
        <f t="shared" si="30"/>
        <v>279294.093573861</v>
      </c>
      <c r="I114" s="577">
        <f t="shared" si="31"/>
        <v>279294.093573861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1926740.6456527014</v>
      </c>
      <c r="E115" s="522">
        <f>IF(+J96&lt;F114,J96,D115)</f>
        <v>69343.441860465115</v>
      </c>
      <c r="F115" s="523">
        <f t="shared" si="28"/>
        <v>1857397.2037922363</v>
      </c>
      <c r="G115" s="523">
        <f t="shared" si="29"/>
        <v>1892068.9247224689</v>
      </c>
      <c r="H115" s="526">
        <f t="shared" si="30"/>
        <v>271871.53365800914</v>
      </c>
      <c r="I115" s="577">
        <f t="shared" si="31"/>
        <v>271871.53365800914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1857397.2037922363</v>
      </c>
      <c r="E116" s="522">
        <f>IF(+J96&lt;F115,J96,D116)</f>
        <v>69343.441860465115</v>
      </c>
      <c r="F116" s="523">
        <f t="shared" si="28"/>
        <v>1788053.7619317712</v>
      </c>
      <c r="G116" s="523">
        <f t="shared" si="29"/>
        <v>1822725.4828620036</v>
      </c>
      <c r="H116" s="526">
        <f t="shared" si="30"/>
        <v>264448.97374215722</v>
      </c>
      <c r="I116" s="577">
        <f t="shared" si="31"/>
        <v>264448.97374215722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1788053.7619317712</v>
      </c>
      <c r="E117" s="522">
        <f>IF(+J96&lt;F116,J96,D117)</f>
        <v>69343.441860465115</v>
      </c>
      <c r="F117" s="523">
        <f t="shared" si="28"/>
        <v>1718710.3200713061</v>
      </c>
      <c r="G117" s="523">
        <f t="shared" si="29"/>
        <v>1753382.0410015387</v>
      </c>
      <c r="H117" s="526">
        <f t="shared" si="30"/>
        <v>257026.41382630542</v>
      </c>
      <c r="I117" s="577">
        <f t="shared" si="31"/>
        <v>257026.41382630542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1718710.3200713061</v>
      </c>
      <c r="E118" s="522">
        <f>IF(+J96&lt;F117,J96,D118)</f>
        <v>69343.441860465115</v>
      </c>
      <c r="F118" s="523">
        <f t="shared" si="28"/>
        <v>1649366.878210841</v>
      </c>
      <c r="G118" s="523">
        <f t="shared" si="29"/>
        <v>1684038.5991410734</v>
      </c>
      <c r="H118" s="526">
        <f t="shared" si="30"/>
        <v>249603.8539104535</v>
      </c>
      <c r="I118" s="577">
        <f t="shared" si="31"/>
        <v>249603.8539104535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1649366.878210841</v>
      </c>
      <c r="E119" s="522">
        <f>IF(+J96&lt;F118,J96,D119)</f>
        <v>69343.441860465115</v>
      </c>
      <c r="F119" s="523">
        <f t="shared" si="28"/>
        <v>1580023.4363503759</v>
      </c>
      <c r="G119" s="523">
        <f t="shared" si="29"/>
        <v>1614695.1572806085</v>
      </c>
      <c r="H119" s="526">
        <f t="shared" si="30"/>
        <v>242181.2939946017</v>
      </c>
      <c r="I119" s="577">
        <f t="shared" si="31"/>
        <v>242181.2939946017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1580023.4363503759</v>
      </c>
      <c r="E120" s="522">
        <f>IF(+J96&lt;F119,J96,D120)</f>
        <v>69343.441860465115</v>
      </c>
      <c r="F120" s="523">
        <f t="shared" si="28"/>
        <v>1510679.9944899108</v>
      </c>
      <c r="G120" s="523">
        <f t="shared" si="29"/>
        <v>1545351.7154201432</v>
      </c>
      <c r="H120" s="526">
        <f t="shared" si="30"/>
        <v>234758.73407874978</v>
      </c>
      <c r="I120" s="577">
        <f t="shared" si="31"/>
        <v>234758.73407874978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1510679.9944899108</v>
      </c>
      <c r="E121" s="522">
        <f>IF(+J96&lt;F120,J96,D121)</f>
        <v>69343.441860465115</v>
      </c>
      <c r="F121" s="523">
        <f t="shared" si="28"/>
        <v>1441336.5526294457</v>
      </c>
      <c r="G121" s="523">
        <f t="shared" si="29"/>
        <v>1476008.2735596783</v>
      </c>
      <c r="H121" s="526">
        <f t="shared" si="30"/>
        <v>227336.17416289798</v>
      </c>
      <c r="I121" s="577">
        <f t="shared" si="31"/>
        <v>227336.17416289798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1441336.5526294457</v>
      </c>
      <c r="E122" s="522">
        <f>IF(+J96&lt;F121,J96,D122)</f>
        <v>69343.441860465115</v>
      </c>
      <c r="F122" s="523">
        <f t="shared" si="28"/>
        <v>1371993.1107689806</v>
      </c>
      <c r="G122" s="523">
        <f t="shared" si="29"/>
        <v>1406664.831699213</v>
      </c>
      <c r="H122" s="526">
        <f t="shared" si="30"/>
        <v>219913.61424704606</v>
      </c>
      <c r="I122" s="577">
        <f t="shared" si="31"/>
        <v>219913.61424704606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1371993.1107689806</v>
      </c>
      <c r="E123" s="522">
        <f>IF(+J96&lt;F122,J96,D123)</f>
        <v>69343.441860465115</v>
      </c>
      <c r="F123" s="523">
        <f t="shared" si="28"/>
        <v>1302649.6689085155</v>
      </c>
      <c r="G123" s="523">
        <f t="shared" si="29"/>
        <v>1337321.3898387481</v>
      </c>
      <c r="H123" s="526">
        <f t="shared" si="30"/>
        <v>212491.05433119426</v>
      </c>
      <c r="I123" s="577">
        <f t="shared" si="31"/>
        <v>212491.05433119426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1302649.6689085155</v>
      </c>
      <c r="E124" s="522">
        <f>IF(+J96&lt;F123,J96,D124)</f>
        <v>69343.441860465115</v>
      </c>
      <c r="F124" s="523">
        <f t="shared" si="28"/>
        <v>1233306.2270480504</v>
      </c>
      <c r="G124" s="523">
        <f t="shared" si="29"/>
        <v>1267977.9479782828</v>
      </c>
      <c r="H124" s="526">
        <f t="shared" si="30"/>
        <v>205068.49441534234</v>
      </c>
      <c r="I124" s="577">
        <f t="shared" si="31"/>
        <v>205068.49441534234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1233306.2270480504</v>
      </c>
      <c r="E125" s="522">
        <f>IF(+J96&lt;F124,J96,D125)</f>
        <v>69343.441860465115</v>
      </c>
      <c r="F125" s="523">
        <f t="shared" si="28"/>
        <v>1163962.7851875853</v>
      </c>
      <c r="G125" s="523">
        <f t="shared" si="29"/>
        <v>1198634.5061178179</v>
      </c>
      <c r="H125" s="526">
        <f t="shared" si="30"/>
        <v>197645.93449949051</v>
      </c>
      <c r="I125" s="577">
        <f t="shared" si="31"/>
        <v>197645.93449949051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1163962.7851875853</v>
      </c>
      <c r="E126" s="522">
        <f>IF(+J96&lt;F125,J96,D126)</f>
        <v>69343.441860465115</v>
      </c>
      <c r="F126" s="523">
        <f t="shared" si="28"/>
        <v>1094619.3433271202</v>
      </c>
      <c r="G126" s="523">
        <f t="shared" si="29"/>
        <v>1129291.0642573526</v>
      </c>
      <c r="H126" s="526">
        <f t="shared" si="30"/>
        <v>190223.37458363862</v>
      </c>
      <c r="I126" s="577">
        <f t="shared" si="31"/>
        <v>190223.37458363862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1094619.3433271202</v>
      </c>
      <c r="E127" s="522">
        <f>IF(+J96&lt;F126,J96,D127)</f>
        <v>69343.441860465115</v>
      </c>
      <c r="F127" s="523">
        <f t="shared" si="28"/>
        <v>1025275.9014666551</v>
      </c>
      <c r="G127" s="523">
        <f t="shared" si="29"/>
        <v>1059947.6223968877</v>
      </c>
      <c r="H127" s="526">
        <f t="shared" si="30"/>
        <v>182800.81466778679</v>
      </c>
      <c r="I127" s="577">
        <f t="shared" si="31"/>
        <v>182800.81466778679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1025275.9014666551</v>
      </c>
      <c r="E128" s="522">
        <f>IF(+J96&lt;F127,J96,D128)</f>
        <v>69343.441860465115</v>
      </c>
      <c r="F128" s="523">
        <f t="shared" si="28"/>
        <v>955932.45960618998</v>
      </c>
      <c r="G128" s="523">
        <f t="shared" si="29"/>
        <v>990604.18053642253</v>
      </c>
      <c r="H128" s="526">
        <f t="shared" si="30"/>
        <v>175378.2547519349</v>
      </c>
      <c r="I128" s="577">
        <f t="shared" si="31"/>
        <v>175378.2547519349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955932.45960618998</v>
      </c>
      <c r="E129" s="522">
        <f>IF(+J96&lt;F128,J96,D129)</f>
        <v>69343.441860465115</v>
      </c>
      <c r="F129" s="523">
        <f t="shared" si="28"/>
        <v>886589.01774572488</v>
      </c>
      <c r="G129" s="523">
        <f t="shared" si="29"/>
        <v>921260.73867595743</v>
      </c>
      <c r="H129" s="526">
        <f t="shared" si="30"/>
        <v>167955.69483608304</v>
      </c>
      <c r="I129" s="577">
        <f t="shared" si="31"/>
        <v>167955.69483608304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886589.01774572488</v>
      </c>
      <c r="E130" s="522">
        <f>IF(+J96&lt;F129,J96,D130)</f>
        <v>69343.441860465115</v>
      </c>
      <c r="F130" s="523">
        <f t="shared" si="28"/>
        <v>817245.57588525978</v>
      </c>
      <c r="G130" s="523">
        <f t="shared" si="29"/>
        <v>851917.29681549233</v>
      </c>
      <c r="H130" s="526">
        <f t="shared" si="30"/>
        <v>160533.13492023118</v>
      </c>
      <c r="I130" s="577">
        <f t="shared" si="31"/>
        <v>160533.13492023118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817245.57588525978</v>
      </c>
      <c r="E131" s="522">
        <f>IF(+J96&lt;F130,J96,D131)</f>
        <v>69343.441860465115</v>
      </c>
      <c r="F131" s="523">
        <f t="shared" ref="F131:F154" si="32">+D131-E131</f>
        <v>747902.13402479468</v>
      </c>
      <c r="G131" s="523">
        <f t="shared" ref="G131:G154" si="33">+(F131+D131)/2</f>
        <v>782573.85495502723</v>
      </c>
      <c r="H131" s="526">
        <f t="shared" si="30"/>
        <v>153110.57500437932</v>
      </c>
      <c r="I131" s="577">
        <f t="shared" si="31"/>
        <v>153110.57500437932</v>
      </c>
      <c r="J131" s="514">
        <f t="shared" ref="J131:J154" si="34">+I131-H131</f>
        <v>0</v>
      </c>
      <c r="K131" s="514"/>
      <c r="L131" s="525"/>
      <c r="M131" s="514">
        <f t="shared" ref="M131:M154" si="35">IF(L131&lt;&gt;0,+H131-L131,0)</f>
        <v>0</v>
      </c>
      <c r="N131" s="525"/>
      <c r="O131" s="514">
        <f t="shared" ref="O131:O154" si="36">IF(N131&lt;&gt;0,+I131-N131,0)</f>
        <v>0</v>
      </c>
      <c r="P131" s="514">
        <f t="shared" ref="P131:P154" si="37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747902.13402479468</v>
      </c>
      <c r="E132" s="522">
        <f>IF(+J96&lt;F131,J96,D132)</f>
        <v>69343.441860465115</v>
      </c>
      <c r="F132" s="523">
        <f t="shared" si="32"/>
        <v>678558.69216432958</v>
      </c>
      <c r="G132" s="523">
        <f t="shared" si="33"/>
        <v>713230.41309456213</v>
      </c>
      <c r="H132" s="526">
        <f t="shared" si="30"/>
        <v>145688.01508852746</v>
      </c>
      <c r="I132" s="577">
        <f t="shared" si="31"/>
        <v>145688.01508852746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678558.69216432958</v>
      </c>
      <c r="E133" s="522">
        <f>IF(+J96&lt;F132,J96,D133)</f>
        <v>69343.441860465115</v>
      </c>
      <c r="F133" s="523">
        <f t="shared" si="32"/>
        <v>609215.25030386448</v>
      </c>
      <c r="G133" s="523">
        <f t="shared" si="33"/>
        <v>643886.97123409703</v>
      </c>
      <c r="H133" s="526">
        <f t="shared" si="30"/>
        <v>138265.4551726756</v>
      </c>
      <c r="I133" s="577">
        <f t="shared" si="31"/>
        <v>138265.4551726756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609215.25030386448</v>
      </c>
      <c r="E134" s="522">
        <f>IF(+J96&lt;F133,J96,D134)</f>
        <v>69343.441860465115</v>
      </c>
      <c r="F134" s="523">
        <f t="shared" si="32"/>
        <v>539871.80844339938</v>
      </c>
      <c r="G134" s="523">
        <f t="shared" si="33"/>
        <v>574543.52937363193</v>
      </c>
      <c r="H134" s="526">
        <f t="shared" si="30"/>
        <v>130842.89525682374</v>
      </c>
      <c r="I134" s="577">
        <f t="shared" si="31"/>
        <v>130842.89525682374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539871.80844339938</v>
      </c>
      <c r="E135" s="522">
        <f>IF(+J96&lt;F134,J96,D135)</f>
        <v>69343.441860465115</v>
      </c>
      <c r="F135" s="523">
        <f t="shared" si="32"/>
        <v>470528.36658293428</v>
      </c>
      <c r="G135" s="523">
        <f t="shared" si="33"/>
        <v>505200.08751316683</v>
      </c>
      <c r="H135" s="526">
        <f t="shared" si="30"/>
        <v>123420.33534097188</v>
      </c>
      <c r="I135" s="577">
        <f t="shared" si="31"/>
        <v>123420.33534097188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470528.36658293428</v>
      </c>
      <c r="E136" s="522">
        <f>IF(+J96&lt;F135,J96,D136)</f>
        <v>69343.441860465115</v>
      </c>
      <c r="F136" s="523">
        <f t="shared" si="32"/>
        <v>401184.92472246918</v>
      </c>
      <c r="G136" s="523">
        <f t="shared" si="33"/>
        <v>435856.64565270173</v>
      </c>
      <c r="H136" s="526">
        <f t="shared" si="30"/>
        <v>115997.77542512002</v>
      </c>
      <c r="I136" s="577">
        <f t="shared" si="31"/>
        <v>115997.77542512002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401184.92472246918</v>
      </c>
      <c r="E137" s="522">
        <f>IF(+J96&lt;F136,J96,D137)</f>
        <v>69343.441860465115</v>
      </c>
      <c r="F137" s="523">
        <f t="shared" si="32"/>
        <v>331841.48286200408</v>
      </c>
      <c r="G137" s="523">
        <f t="shared" si="33"/>
        <v>366513.20379223663</v>
      </c>
      <c r="H137" s="526">
        <f t="shared" si="30"/>
        <v>108575.21550926816</v>
      </c>
      <c r="I137" s="577">
        <f t="shared" si="31"/>
        <v>108575.21550926816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331841.48286200408</v>
      </c>
      <c r="E138" s="522">
        <f>IF(+J96&lt;F137,J96,D138)</f>
        <v>69343.441860465115</v>
      </c>
      <c r="F138" s="523">
        <f t="shared" si="32"/>
        <v>262498.04100153898</v>
      </c>
      <c r="G138" s="523">
        <f t="shared" si="33"/>
        <v>297169.76193177153</v>
      </c>
      <c r="H138" s="526">
        <f t="shared" si="30"/>
        <v>101152.65559341629</v>
      </c>
      <c r="I138" s="577">
        <f t="shared" si="31"/>
        <v>101152.65559341629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262498.04100153898</v>
      </c>
      <c r="E139" s="522">
        <f>IF(+J96&lt;F138,J96,D139)</f>
        <v>69343.441860465115</v>
      </c>
      <c r="F139" s="523">
        <f t="shared" si="32"/>
        <v>193154.59914107388</v>
      </c>
      <c r="G139" s="523">
        <f t="shared" si="33"/>
        <v>227826.32007130643</v>
      </c>
      <c r="H139" s="526">
        <f t="shared" si="30"/>
        <v>93730.09567756443</v>
      </c>
      <c r="I139" s="577">
        <f t="shared" si="31"/>
        <v>93730.09567756443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193154.59914107388</v>
      </c>
      <c r="E140" s="522">
        <f>IF(+J96&lt;F139,J96,D140)</f>
        <v>69343.441860465115</v>
      </c>
      <c r="F140" s="523">
        <f t="shared" si="32"/>
        <v>123811.15728060876</v>
      </c>
      <c r="G140" s="523">
        <f t="shared" si="33"/>
        <v>158482.87821084133</v>
      </c>
      <c r="H140" s="526">
        <f t="shared" si="30"/>
        <v>86307.53576171257</v>
      </c>
      <c r="I140" s="577">
        <f t="shared" si="31"/>
        <v>86307.53576171257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123811.15728060876</v>
      </c>
      <c r="E141" s="522">
        <f>IF(+J96&lt;F140,J96,D141)</f>
        <v>69343.441860465115</v>
      </c>
      <c r="F141" s="523">
        <f t="shared" si="32"/>
        <v>54467.71542014365</v>
      </c>
      <c r="G141" s="523">
        <f t="shared" si="33"/>
        <v>89139.4363503762</v>
      </c>
      <c r="H141" s="526">
        <f t="shared" si="30"/>
        <v>78884.975845860696</v>
      </c>
      <c r="I141" s="577">
        <f t="shared" si="31"/>
        <v>78884.975845860696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54467.71542014365</v>
      </c>
      <c r="E142" s="522">
        <f>IF(+J96&lt;F141,J96,D142)</f>
        <v>54467.71542014365</v>
      </c>
      <c r="F142" s="523">
        <f t="shared" si="32"/>
        <v>0</v>
      </c>
      <c r="G142" s="523">
        <f t="shared" si="33"/>
        <v>27233.857710071825</v>
      </c>
      <c r="H142" s="526">
        <f t="shared" si="30"/>
        <v>57382.842433878475</v>
      </c>
      <c r="I142" s="577">
        <f t="shared" si="31"/>
        <v>57382.842433878475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2"/>
        <v>0</v>
      </c>
      <c r="G143" s="523">
        <f t="shared" si="33"/>
        <v>0</v>
      </c>
      <c r="H143" s="526">
        <f t="shared" si="30"/>
        <v>0</v>
      </c>
      <c r="I143" s="577">
        <f t="shared" si="31"/>
        <v>0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2"/>
        <v>0</v>
      </c>
      <c r="G144" s="523">
        <f t="shared" si="33"/>
        <v>0</v>
      </c>
      <c r="H144" s="526">
        <f t="shared" si="30"/>
        <v>0</v>
      </c>
      <c r="I144" s="577">
        <f t="shared" si="31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2"/>
        <v>0</v>
      </c>
      <c r="G145" s="523">
        <f t="shared" si="33"/>
        <v>0</v>
      </c>
      <c r="H145" s="526">
        <f t="shared" si="30"/>
        <v>0</v>
      </c>
      <c r="I145" s="577">
        <f t="shared" si="31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2"/>
        <v>0</v>
      </c>
      <c r="G146" s="523">
        <f t="shared" si="33"/>
        <v>0</v>
      </c>
      <c r="H146" s="526">
        <f t="shared" si="30"/>
        <v>0</v>
      </c>
      <c r="I146" s="577">
        <f t="shared" si="31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2"/>
        <v>0</v>
      </c>
      <c r="G147" s="523">
        <f t="shared" si="33"/>
        <v>0</v>
      </c>
      <c r="H147" s="526">
        <f t="shared" si="30"/>
        <v>0</v>
      </c>
      <c r="I147" s="577">
        <f t="shared" si="31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2"/>
        <v>0</v>
      </c>
      <c r="G148" s="523">
        <f t="shared" si="33"/>
        <v>0</v>
      </c>
      <c r="H148" s="526">
        <f t="shared" si="30"/>
        <v>0</v>
      </c>
      <c r="I148" s="577">
        <f t="shared" si="31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2"/>
        <v>0</v>
      </c>
      <c r="G149" s="523">
        <f t="shared" si="33"/>
        <v>0</v>
      </c>
      <c r="H149" s="526">
        <f t="shared" si="30"/>
        <v>0</v>
      </c>
      <c r="I149" s="577">
        <f t="shared" si="31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2"/>
        <v>0</v>
      </c>
      <c r="G150" s="523">
        <f t="shared" si="33"/>
        <v>0</v>
      </c>
      <c r="H150" s="526">
        <f t="shared" si="30"/>
        <v>0</v>
      </c>
      <c r="I150" s="577">
        <f t="shared" si="31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2"/>
        <v>0</v>
      </c>
      <c r="G151" s="523">
        <f t="shared" si="33"/>
        <v>0</v>
      </c>
      <c r="H151" s="526">
        <f t="shared" si="30"/>
        <v>0</v>
      </c>
      <c r="I151" s="577">
        <f t="shared" si="31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2"/>
        <v>0</v>
      </c>
      <c r="G152" s="523">
        <f t="shared" si="33"/>
        <v>0</v>
      </c>
      <c r="H152" s="526">
        <f t="shared" si="30"/>
        <v>0</v>
      </c>
      <c r="I152" s="577">
        <f t="shared" si="31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2"/>
        <v>0</v>
      </c>
      <c r="G153" s="523">
        <f t="shared" si="33"/>
        <v>0</v>
      </c>
      <c r="H153" s="526">
        <f t="shared" si="30"/>
        <v>0</v>
      </c>
      <c r="I153" s="577">
        <f t="shared" si="31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2"/>
        <v>0</v>
      </c>
      <c r="G154" s="528">
        <f t="shared" si="33"/>
        <v>0</v>
      </c>
      <c r="H154" s="530">
        <f t="shared" si="30"/>
        <v>0</v>
      </c>
      <c r="I154" s="579">
        <f t="shared" si="31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  <c r="Q154" s="269"/>
    </row>
    <row r="155" spans="2:17" ht="12.5">
      <c r="C155" s="374" t="s">
        <v>78</v>
      </c>
      <c r="D155" s="375"/>
      <c r="E155" s="375">
        <f>SUM(E99:E154)</f>
        <v>2981768.0000000019</v>
      </c>
      <c r="F155" s="375"/>
      <c r="G155" s="375"/>
      <c r="H155" s="375">
        <f>SUM(H99:H154)</f>
        <v>10705764.128360942</v>
      </c>
      <c r="I155" s="375">
        <f>SUM(I99:I154)</f>
        <v>10705764.128360942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view="pageBreakPreview" topLeftCell="A10" zoomScale="80" zoomScaleNormal="100" zoomScaleSheetLayoutView="80" workbookViewId="0">
      <selection activeCell="G24" sqref="G2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3822237.7831762447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3822237.7831762447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666" t="s">
        <v>476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+SWE.WS.F.BPU.ATRR.Projected!L19</f>
        <v>2021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0.10600454504262209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0.10600454504262209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881633.92857142852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>G24</f>
        <v>5006432.1268862924</v>
      </c>
      <c r="L24" s="519">
        <f t="shared" si="7"/>
        <v>0</v>
      </c>
      <c r="M24" s="518">
        <f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>G25</f>
        <v>4736383.2047020355</v>
      </c>
      <c r="L25" s="519">
        <f t="shared" si="7"/>
        <v>0</v>
      </c>
      <c r="M25" s="518">
        <f>H25</f>
        <v>4736383.2047020355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>G26</f>
        <v>4766417.7816179106</v>
      </c>
      <c r="L26" s="519">
        <f t="shared" si="7"/>
        <v>0</v>
      </c>
      <c r="M26" s="518">
        <f>H26</f>
        <v>4766417.7816179106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861130.81395348837</v>
      </c>
      <c r="F27" s="515">
        <v>29084310.513208002</v>
      </c>
      <c r="G27" s="516">
        <v>3799504.1337335454</v>
      </c>
      <c r="H27" s="510">
        <v>3799504.1337335454</v>
      </c>
      <c r="I27" s="511">
        <f t="shared" si="0"/>
        <v>0</v>
      </c>
      <c r="J27" s="511"/>
      <c r="K27" s="518">
        <f>G27</f>
        <v>3799504.1337335454</v>
      </c>
      <c r="L27" s="519">
        <f t="shared" ref="L27" si="9">IF(K27&lt;&gt;0,+G27-K27,0)</f>
        <v>0</v>
      </c>
      <c r="M27" s="518">
        <f>H27</f>
        <v>3799504.1337335454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>IU</v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4536850.9655726701</v>
      </c>
      <c r="H28" s="510">
        <v>4536850.9655726701</v>
      </c>
      <c r="I28" s="511">
        <f t="shared" si="0"/>
        <v>0</v>
      </c>
      <c r="J28" s="511"/>
      <c r="K28" s="518">
        <f>G28</f>
        <v>4536850.9655726701</v>
      </c>
      <c r="L28" s="519">
        <f t="shared" ref="L28" si="10">IF(K28&lt;&gt;0,+G28-K28,0)</f>
        <v>0</v>
      </c>
      <c r="M28" s="518">
        <f>H28</f>
        <v>4536850.9655726701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23">
        <f>IF(F28+SUM(E$17:E28)=D$10,F28,D$10-SUM(E$17:E28))</f>
        <v>28181173.318086058</v>
      </c>
      <c r="E29" s="522">
        <f>IF(+I14&lt;F28,I14,D29)</f>
        <v>881633.92857142852</v>
      </c>
      <c r="F29" s="523">
        <f t="shared" ref="F29:F48" si="11">+D29-E29</f>
        <v>27299539.389514629</v>
      </c>
      <c r="G29" s="524">
        <f t="shared" ref="G29:G72" si="12">+I$12*((D29+F29)/2)+E29</f>
        <v>3822237.7831762447</v>
      </c>
      <c r="H29" s="491">
        <f t="shared" ref="H29:H72" si="13">+I$13*((D29+F29)/2)+E29</f>
        <v>3822237.7831762447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27299539.389514629</v>
      </c>
      <c r="E30" s="522">
        <f>IF(+I14&lt;F29,I14,D30)</f>
        <v>881633.92857142852</v>
      </c>
      <c r="F30" s="523">
        <f t="shared" si="11"/>
        <v>26417905.4609432</v>
      </c>
      <c r="G30" s="524">
        <f t="shared" si="12"/>
        <v>3728780.5796838915</v>
      </c>
      <c r="H30" s="491">
        <f t="shared" si="13"/>
        <v>3728780.5796838915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26417905.4609432</v>
      </c>
      <c r="E31" s="522">
        <f>IF(+I14&lt;F30,I14,D31)</f>
        <v>881633.92857142852</v>
      </c>
      <c r="F31" s="523">
        <f t="shared" si="11"/>
        <v>25536271.532371771</v>
      </c>
      <c r="G31" s="524">
        <f t="shared" si="12"/>
        <v>3635323.3761915369</v>
      </c>
      <c r="H31" s="491">
        <f t="shared" si="13"/>
        <v>3635323.3761915369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25536271.532371771</v>
      </c>
      <c r="E32" s="522">
        <f>IF(+I14&lt;F31,I14,D32)</f>
        <v>881633.92857142852</v>
      </c>
      <c r="F32" s="523">
        <f t="shared" si="11"/>
        <v>24654637.603800341</v>
      </c>
      <c r="G32" s="524">
        <f t="shared" si="12"/>
        <v>3541866.1726991837</v>
      </c>
      <c r="H32" s="491">
        <f t="shared" si="13"/>
        <v>3541866.1726991837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24654637.603800341</v>
      </c>
      <c r="E33" s="522">
        <f>IF(+I14&lt;F32,I14,D33)</f>
        <v>881633.92857142852</v>
      </c>
      <c r="F33" s="523">
        <f t="shared" si="11"/>
        <v>23773003.675228912</v>
      </c>
      <c r="G33" s="524">
        <f t="shared" si="12"/>
        <v>3448408.9692068291</v>
      </c>
      <c r="H33" s="491">
        <f t="shared" si="13"/>
        <v>3448408.9692068291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23773003.675228912</v>
      </c>
      <c r="E34" s="522">
        <f>IF(+I14&lt;F33,I14,D34)</f>
        <v>881633.92857142852</v>
      </c>
      <c r="F34" s="523">
        <f t="shared" si="11"/>
        <v>22891369.746657483</v>
      </c>
      <c r="G34" s="524">
        <f t="shared" si="12"/>
        <v>3354951.7657144754</v>
      </c>
      <c r="H34" s="491">
        <f t="shared" si="13"/>
        <v>3354951.7657144754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22891369.746657483</v>
      </c>
      <c r="E35" s="522">
        <f>IF(+I14&lt;F34,I14,D35)</f>
        <v>881633.92857142852</v>
      </c>
      <c r="F35" s="523">
        <f t="shared" si="11"/>
        <v>22009735.818086054</v>
      </c>
      <c r="G35" s="524">
        <f t="shared" si="12"/>
        <v>3261494.5622221213</v>
      </c>
      <c r="H35" s="491">
        <f t="shared" si="13"/>
        <v>3261494.5622221213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22009735.818086054</v>
      </c>
      <c r="E36" s="522">
        <f>IF(+I14&lt;F35,I14,D36)</f>
        <v>881633.92857142852</v>
      </c>
      <c r="F36" s="523">
        <f t="shared" si="11"/>
        <v>21128101.889514625</v>
      </c>
      <c r="G36" s="524">
        <f t="shared" si="12"/>
        <v>3168037.3587297676</v>
      </c>
      <c r="H36" s="491">
        <f t="shared" si="13"/>
        <v>3168037.3587297676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21128101.889514625</v>
      </c>
      <c r="E37" s="522">
        <f>IF(+I14&lt;F36,I14,D37)</f>
        <v>881633.92857142852</v>
      </c>
      <c r="F37" s="523">
        <f t="shared" si="11"/>
        <v>20246467.960943196</v>
      </c>
      <c r="G37" s="524">
        <f t="shared" si="12"/>
        <v>3074580.1552374135</v>
      </c>
      <c r="H37" s="491">
        <f t="shared" si="13"/>
        <v>3074580.1552374135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20246467.960943196</v>
      </c>
      <c r="E38" s="522">
        <f>IF(+I14&lt;F37,I14,D38)</f>
        <v>881633.92857142852</v>
      </c>
      <c r="F38" s="523">
        <f t="shared" si="11"/>
        <v>19364834.032371767</v>
      </c>
      <c r="G38" s="524">
        <f t="shared" si="12"/>
        <v>2981122.9517450598</v>
      </c>
      <c r="H38" s="491">
        <f t="shared" si="13"/>
        <v>2981122.9517450598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19364834.032371767</v>
      </c>
      <c r="E39" s="522">
        <f>IF(+I14&lt;F38,I14,D39)</f>
        <v>881633.92857142852</v>
      </c>
      <c r="F39" s="523">
        <f t="shared" si="11"/>
        <v>18483200.103800338</v>
      </c>
      <c r="G39" s="524">
        <f t="shared" si="12"/>
        <v>2887665.7482527057</v>
      </c>
      <c r="H39" s="491">
        <f t="shared" si="13"/>
        <v>2887665.7482527057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18483200.103800338</v>
      </c>
      <c r="E40" s="522">
        <f>IF(+I14&lt;F39,I14,D40)</f>
        <v>881633.92857142852</v>
      </c>
      <c r="F40" s="523">
        <f t="shared" si="11"/>
        <v>17601566.175228909</v>
      </c>
      <c r="G40" s="524">
        <f t="shared" si="12"/>
        <v>2794208.544760352</v>
      </c>
      <c r="H40" s="491">
        <f t="shared" si="13"/>
        <v>2794208.544760352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17601566.175228909</v>
      </c>
      <c r="E41" s="522">
        <f>IF(+I14&lt;F40,I14,D41)</f>
        <v>881633.92857142852</v>
      </c>
      <c r="F41" s="523">
        <f t="shared" si="11"/>
        <v>16719932.24665748</v>
      </c>
      <c r="G41" s="524">
        <f t="shared" si="12"/>
        <v>2700751.3412679979</v>
      </c>
      <c r="H41" s="491">
        <f t="shared" si="13"/>
        <v>2700751.3412679979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16719932.24665748</v>
      </c>
      <c r="E42" s="522">
        <f>IF(+I14&lt;F41,I14,D42)</f>
        <v>881633.92857142852</v>
      </c>
      <c r="F42" s="523">
        <f t="shared" si="11"/>
        <v>15838298.31808605</v>
      </c>
      <c r="G42" s="524">
        <f t="shared" si="12"/>
        <v>2607294.1377756437</v>
      </c>
      <c r="H42" s="491">
        <f t="shared" si="13"/>
        <v>2607294.1377756437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15838298.31808605</v>
      </c>
      <c r="E43" s="522">
        <f>IF(+I14&lt;F42,I14,D43)</f>
        <v>881633.92857142852</v>
      </c>
      <c r="F43" s="523">
        <f t="shared" si="11"/>
        <v>14956664.389514621</v>
      </c>
      <c r="G43" s="524">
        <f t="shared" si="12"/>
        <v>2513836.9342832901</v>
      </c>
      <c r="H43" s="491">
        <f t="shared" si="13"/>
        <v>2513836.9342832901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14956664.389514621</v>
      </c>
      <c r="E44" s="522">
        <f>IF(+I14&lt;F43,I14,D44)</f>
        <v>881633.92857142852</v>
      </c>
      <c r="F44" s="523">
        <f t="shared" si="11"/>
        <v>14075030.460943192</v>
      </c>
      <c r="G44" s="524">
        <f t="shared" si="12"/>
        <v>2420379.7307909359</v>
      </c>
      <c r="H44" s="491">
        <f t="shared" si="13"/>
        <v>2420379.7307909359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14075030.460943192</v>
      </c>
      <c r="E45" s="522">
        <f>IF(+I14&lt;F44,I14,D45)</f>
        <v>881633.92857142852</v>
      </c>
      <c r="F45" s="523">
        <f t="shared" si="11"/>
        <v>13193396.532371763</v>
      </c>
      <c r="G45" s="524">
        <f t="shared" si="12"/>
        <v>2326922.5272985823</v>
      </c>
      <c r="H45" s="491">
        <f t="shared" si="13"/>
        <v>2326922.5272985823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13193396.532371763</v>
      </c>
      <c r="E46" s="522">
        <f>IF(+I14&lt;F45,I14,D46)</f>
        <v>881633.92857142852</v>
      </c>
      <c r="F46" s="523">
        <f t="shared" si="11"/>
        <v>12311762.603800334</v>
      </c>
      <c r="G46" s="524">
        <f t="shared" si="12"/>
        <v>2233465.3238062281</v>
      </c>
      <c r="H46" s="491">
        <f t="shared" si="13"/>
        <v>2233465.3238062281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12311762.603800334</v>
      </c>
      <c r="E47" s="522">
        <f>IF(+I14&lt;F46,I14,D47)</f>
        <v>881633.92857142852</v>
      </c>
      <c r="F47" s="523">
        <f t="shared" si="11"/>
        <v>11430128.675228905</v>
      </c>
      <c r="G47" s="524">
        <f t="shared" si="12"/>
        <v>2140008.1203138744</v>
      </c>
      <c r="H47" s="491">
        <f t="shared" si="13"/>
        <v>2140008.1203138744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11430128.675228905</v>
      </c>
      <c r="E48" s="522">
        <f>IF(+I14&lt;F47,I14,D48)</f>
        <v>881633.92857142852</v>
      </c>
      <c r="F48" s="523">
        <f t="shared" si="11"/>
        <v>10548494.746657476</v>
      </c>
      <c r="G48" s="524">
        <f t="shared" si="12"/>
        <v>2046550.9168215203</v>
      </c>
      <c r="H48" s="491">
        <f t="shared" si="13"/>
        <v>2046550.9168215203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10548494.746657476</v>
      </c>
      <c r="E49" s="522">
        <f>IF(+I14&lt;F48,I14,D49)</f>
        <v>881633.92857142852</v>
      </c>
      <c r="F49" s="523">
        <f t="shared" ref="F49:F72" si="14">+D49-E49</f>
        <v>9666860.8180860467</v>
      </c>
      <c r="G49" s="524">
        <f t="shared" si="12"/>
        <v>1953093.7133291666</v>
      </c>
      <c r="H49" s="491">
        <f t="shared" si="13"/>
        <v>1953093.7133291666</v>
      </c>
      <c r="I49" s="511">
        <f t="shared" ref="I49:I72" si="15">H49-G49</f>
        <v>0</v>
      </c>
      <c r="J49" s="511"/>
      <c r="K49" s="525"/>
      <c r="L49" s="514">
        <f t="shared" ref="L49:L72" si="16">IF(K49&lt;&gt;0,+G49-K49,0)</f>
        <v>0</v>
      </c>
      <c r="M49" s="525"/>
      <c r="N49" s="514">
        <f t="shared" ref="N49:N72" si="17">IF(M49&lt;&gt;0,+H49-M49,0)</f>
        <v>0</v>
      </c>
      <c r="O49" s="514">
        <f t="shared" ref="O49:O72" si="1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9666860.8180860467</v>
      </c>
      <c r="E50" s="522">
        <f>IF(+I14&lt;F49,I14,D50)</f>
        <v>881633.92857142852</v>
      </c>
      <c r="F50" s="523">
        <f t="shared" si="14"/>
        <v>8785226.8895146176</v>
      </c>
      <c r="G50" s="524">
        <f t="shared" si="12"/>
        <v>1859636.5098368125</v>
      </c>
      <c r="H50" s="491">
        <f t="shared" si="13"/>
        <v>1859636.5098368125</v>
      </c>
      <c r="I50" s="511">
        <f t="shared" si="15"/>
        <v>0</v>
      </c>
      <c r="J50" s="511"/>
      <c r="K50" s="525"/>
      <c r="L50" s="514">
        <f t="shared" si="16"/>
        <v>0</v>
      </c>
      <c r="M50" s="525"/>
      <c r="N50" s="514">
        <f t="shared" si="17"/>
        <v>0</v>
      </c>
      <c r="O50" s="514">
        <f t="shared" si="1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8785226.8895146176</v>
      </c>
      <c r="E51" s="522">
        <f>IF(+I14&lt;F50,I14,D51)</f>
        <v>881633.92857142852</v>
      </c>
      <c r="F51" s="523">
        <f t="shared" si="14"/>
        <v>7903592.9609431894</v>
      </c>
      <c r="G51" s="524">
        <f t="shared" si="12"/>
        <v>1766179.3063444586</v>
      </c>
      <c r="H51" s="491">
        <f t="shared" si="13"/>
        <v>1766179.3063444586</v>
      </c>
      <c r="I51" s="511">
        <f t="shared" si="15"/>
        <v>0</v>
      </c>
      <c r="J51" s="511"/>
      <c r="K51" s="525"/>
      <c r="L51" s="514">
        <f t="shared" si="16"/>
        <v>0</v>
      </c>
      <c r="M51" s="525"/>
      <c r="N51" s="514">
        <f t="shared" si="17"/>
        <v>0</v>
      </c>
      <c r="O51" s="514">
        <f t="shared" si="1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7903592.9609431894</v>
      </c>
      <c r="E52" s="522">
        <f>IF(+I14&lt;F51,I14,D52)</f>
        <v>881633.92857142852</v>
      </c>
      <c r="F52" s="523">
        <f t="shared" si="14"/>
        <v>7021959.0323717613</v>
      </c>
      <c r="G52" s="524">
        <f t="shared" si="12"/>
        <v>1672722.1028521049</v>
      </c>
      <c r="H52" s="491">
        <f t="shared" si="13"/>
        <v>1672722.1028521049</v>
      </c>
      <c r="I52" s="511">
        <f t="shared" si="15"/>
        <v>0</v>
      </c>
      <c r="J52" s="511"/>
      <c r="K52" s="525"/>
      <c r="L52" s="514">
        <f t="shared" si="16"/>
        <v>0</v>
      </c>
      <c r="M52" s="525"/>
      <c r="N52" s="514">
        <f t="shared" si="17"/>
        <v>0</v>
      </c>
      <c r="O52" s="514">
        <f t="shared" si="1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7021959.0323717613</v>
      </c>
      <c r="E53" s="522">
        <f>IF(+I14&lt;F52,I14,D53)</f>
        <v>881633.92857142852</v>
      </c>
      <c r="F53" s="523">
        <f t="shared" si="14"/>
        <v>6140325.1038003331</v>
      </c>
      <c r="G53" s="524">
        <f t="shared" si="12"/>
        <v>1579264.899359751</v>
      </c>
      <c r="H53" s="491">
        <f t="shared" si="13"/>
        <v>1579264.899359751</v>
      </c>
      <c r="I53" s="511">
        <f t="shared" si="15"/>
        <v>0</v>
      </c>
      <c r="J53" s="511"/>
      <c r="K53" s="525"/>
      <c r="L53" s="514">
        <f t="shared" si="16"/>
        <v>0</v>
      </c>
      <c r="M53" s="525"/>
      <c r="N53" s="514">
        <f t="shared" si="17"/>
        <v>0</v>
      </c>
      <c r="O53" s="514">
        <f t="shared" si="1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6140325.1038003331</v>
      </c>
      <c r="E54" s="522">
        <f>IF(+I14&lt;F53,I14,D54)</f>
        <v>881633.92857142852</v>
      </c>
      <c r="F54" s="523">
        <f t="shared" si="14"/>
        <v>5258691.1752289049</v>
      </c>
      <c r="G54" s="524">
        <f t="shared" si="12"/>
        <v>1485807.6958673974</v>
      </c>
      <c r="H54" s="491">
        <f t="shared" si="13"/>
        <v>1485807.6958673974</v>
      </c>
      <c r="I54" s="511">
        <f t="shared" si="15"/>
        <v>0</v>
      </c>
      <c r="J54" s="511"/>
      <c r="K54" s="525"/>
      <c r="L54" s="514">
        <f t="shared" si="16"/>
        <v>0</v>
      </c>
      <c r="M54" s="525"/>
      <c r="N54" s="514">
        <f t="shared" si="17"/>
        <v>0</v>
      </c>
      <c r="O54" s="514">
        <f t="shared" si="1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5258691.1752289049</v>
      </c>
      <c r="E55" s="522">
        <f>IF(+I14&lt;F54,I14,D55)</f>
        <v>881633.92857142852</v>
      </c>
      <c r="F55" s="523">
        <f t="shared" si="14"/>
        <v>4377057.2466574768</v>
      </c>
      <c r="G55" s="524">
        <f t="shared" si="12"/>
        <v>1392350.4923750432</v>
      </c>
      <c r="H55" s="491">
        <f t="shared" si="13"/>
        <v>1392350.4923750432</v>
      </c>
      <c r="I55" s="511">
        <f t="shared" si="15"/>
        <v>0</v>
      </c>
      <c r="J55" s="511"/>
      <c r="K55" s="525"/>
      <c r="L55" s="514">
        <f t="shared" si="16"/>
        <v>0</v>
      </c>
      <c r="M55" s="525"/>
      <c r="N55" s="514">
        <f t="shared" si="17"/>
        <v>0</v>
      </c>
      <c r="O55" s="514">
        <f t="shared" si="1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4377057.2466574768</v>
      </c>
      <c r="E56" s="522">
        <f>IF(+I14&lt;F55,I14,D56)</f>
        <v>881633.92857142852</v>
      </c>
      <c r="F56" s="523">
        <f t="shared" si="14"/>
        <v>3495423.3180860481</v>
      </c>
      <c r="G56" s="524">
        <f t="shared" si="12"/>
        <v>1298893.2888826896</v>
      </c>
      <c r="H56" s="491">
        <f t="shared" si="13"/>
        <v>1298893.2888826896</v>
      </c>
      <c r="I56" s="511">
        <f t="shared" si="15"/>
        <v>0</v>
      </c>
      <c r="J56" s="511"/>
      <c r="K56" s="525"/>
      <c r="L56" s="514">
        <f t="shared" si="16"/>
        <v>0</v>
      </c>
      <c r="M56" s="525"/>
      <c r="N56" s="514">
        <f t="shared" si="17"/>
        <v>0</v>
      </c>
      <c r="O56" s="514">
        <f t="shared" si="1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3495423.3180860481</v>
      </c>
      <c r="E57" s="522">
        <f>IF(+I14&lt;F56,I14,D57)</f>
        <v>881633.92857142852</v>
      </c>
      <c r="F57" s="523">
        <f t="shared" si="14"/>
        <v>2613789.3895146195</v>
      </c>
      <c r="G57" s="524">
        <f t="shared" si="12"/>
        <v>1205436.0853903356</v>
      </c>
      <c r="H57" s="491">
        <f t="shared" si="13"/>
        <v>1205436.0853903356</v>
      </c>
      <c r="I57" s="511">
        <f t="shared" si="15"/>
        <v>0</v>
      </c>
      <c r="J57" s="511"/>
      <c r="K57" s="525"/>
      <c r="L57" s="514">
        <f t="shared" si="16"/>
        <v>0</v>
      </c>
      <c r="M57" s="525"/>
      <c r="N57" s="514">
        <f t="shared" si="17"/>
        <v>0</v>
      </c>
      <c r="O57" s="514">
        <f t="shared" si="18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2613789.3895146195</v>
      </c>
      <c r="E58" s="522">
        <f>IF(+I14&lt;F57,I14,D58)</f>
        <v>881633.92857142852</v>
      </c>
      <c r="F58" s="523">
        <f t="shared" si="14"/>
        <v>1732155.4609431908</v>
      </c>
      <c r="G58" s="524">
        <f t="shared" si="12"/>
        <v>1111978.8818979817</v>
      </c>
      <c r="H58" s="491">
        <f t="shared" si="13"/>
        <v>1111978.8818979817</v>
      </c>
      <c r="I58" s="511">
        <f t="shared" si="15"/>
        <v>0</v>
      </c>
      <c r="J58" s="511"/>
      <c r="K58" s="525"/>
      <c r="L58" s="514">
        <f t="shared" si="16"/>
        <v>0</v>
      </c>
      <c r="M58" s="525"/>
      <c r="N58" s="514">
        <f t="shared" si="17"/>
        <v>0</v>
      </c>
      <c r="O58" s="514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1732155.4609431908</v>
      </c>
      <c r="E59" s="522">
        <f>IF(+I14&lt;F58,I14,D59)</f>
        <v>881633.92857142852</v>
      </c>
      <c r="F59" s="523">
        <f t="shared" si="14"/>
        <v>850521.53237176233</v>
      </c>
      <c r="G59" s="524">
        <f t="shared" si="12"/>
        <v>1018521.6784056278</v>
      </c>
      <c r="H59" s="491">
        <f t="shared" si="13"/>
        <v>1018521.6784056278</v>
      </c>
      <c r="I59" s="511">
        <f t="shared" si="15"/>
        <v>0</v>
      </c>
      <c r="J59" s="511"/>
      <c r="K59" s="525"/>
      <c r="L59" s="514">
        <f t="shared" si="16"/>
        <v>0</v>
      </c>
      <c r="M59" s="525"/>
      <c r="N59" s="514">
        <f t="shared" si="17"/>
        <v>0</v>
      </c>
      <c r="O59" s="514">
        <f t="shared" si="1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850521.53237176233</v>
      </c>
      <c r="E60" s="522">
        <f>IF(+I14&lt;F59,I14,D60)</f>
        <v>850521.53237176233</v>
      </c>
      <c r="F60" s="523">
        <f t="shared" si="14"/>
        <v>0</v>
      </c>
      <c r="G60" s="524">
        <f t="shared" si="12"/>
        <v>895601.10641577351</v>
      </c>
      <c r="H60" s="491">
        <f t="shared" si="13"/>
        <v>895601.10641577351</v>
      </c>
      <c r="I60" s="511">
        <f t="shared" si="15"/>
        <v>0</v>
      </c>
      <c r="J60" s="511"/>
      <c r="K60" s="525"/>
      <c r="L60" s="514">
        <f t="shared" si="16"/>
        <v>0</v>
      </c>
      <c r="M60" s="525"/>
      <c r="N60" s="514">
        <f t="shared" si="17"/>
        <v>0</v>
      </c>
      <c r="O60" s="514">
        <f t="shared" si="1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2"/>
        <v>0</v>
      </c>
      <c r="H61" s="491">
        <f t="shared" si="13"/>
        <v>0</v>
      </c>
      <c r="I61" s="511">
        <f t="shared" si="15"/>
        <v>0</v>
      </c>
      <c r="J61" s="511"/>
      <c r="K61" s="525"/>
      <c r="L61" s="514">
        <f t="shared" si="16"/>
        <v>0</v>
      </c>
      <c r="M61" s="525"/>
      <c r="N61" s="514">
        <f t="shared" si="17"/>
        <v>0</v>
      </c>
      <c r="O61" s="514">
        <f t="shared" si="1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2"/>
        <v>0</v>
      </c>
      <c r="H62" s="491">
        <f t="shared" si="13"/>
        <v>0</v>
      </c>
      <c r="I62" s="511">
        <f t="shared" si="15"/>
        <v>0</v>
      </c>
      <c r="J62" s="511"/>
      <c r="K62" s="525"/>
      <c r="L62" s="514">
        <f t="shared" si="16"/>
        <v>0</v>
      </c>
      <c r="M62" s="525"/>
      <c r="N62" s="514">
        <f t="shared" si="17"/>
        <v>0</v>
      </c>
      <c r="O62" s="514">
        <f t="shared" si="1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2"/>
        <v>0</v>
      </c>
      <c r="H63" s="491">
        <f t="shared" si="13"/>
        <v>0</v>
      </c>
      <c r="I63" s="511">
        <f t="shared" si="15"/>
        <v>0</v>
      </c>
      <c r="J63" s="511"/>
      <c r="K63" s="525"/>
      <c r="L63" s="514">
        <f t="shared" si="16"/>
        <v>0</v>
      </c>
      <c r="M63" s="525"/>
      <c r="N63" s="514">
        <f t="shared" si="17"/>
        <v>0</v>
      </c>
      <c r="O63" s="514">
        <f t="shared" si="1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2"/>
        <v>0</v>
      </c>
      <c r="H64" s="491">
        <f t="shared" si="13"/>
        <v>0</v>
      </c>
      <c r="I64" s="511">
        <f t="shared" si="15"/>
        <v>0</v>
      </c>
      <c r="J64" s="511"/>
      <c r="K64" s="525"/>
      <c r="L64" s="514">
        <f t="shared" si="16"/>
        <v>0</v>
      </c>
      <c r="M64" s="525"/>
      <c r="N64" s="514">
        <f t="shared" si="17"/>
        <v>0</v>
      </c>
      <c r="O64" s="514">
        <f t="shared" si="1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2"/>
        <v>0</v>
      </c>
      <c r="H65" s="491">
        <f t="shared" si="13"/>
        <v>0</v>
      </c>
      <c r="I65" s="511">
        <f t="shared" si="15"/>
        <v>0</v>
      </c>
      <c r="J65" s="511"/>
      <c r="K65" s="525"/>
      <c r="L65" s="514">
        <f t="shared" si="16"/>
        <v>0</v>
      </c>
      <c r="M65" s="525"/>
      <c r="N65" s="514">
        <f t="shared" si="17"/>
        <v>0</v>
      </c>
      <c r="O65" s="514">
        <f t="shared" si="1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2"/>
        <v>0</v>
      </c>
      <c r="H66" s="491">
        <f t="shared" si="13"/>
        <v>0</v>
      </c>
      <c r="I66" s="511">
        <f t="shared" si="15"/>
        <v>0</v>
      </c>
      <c r="J66" s="511"/>
      <c r="K66" s="525"/>
      <c r="L66" s="514">
        <f t="shared" si="16"/>
        <v>0</v>
      </c>
      <c r="M66" s="525"/>
      <c r="N66" s="514">
        <f t="shared" si="17"/>
        <v>0</v>
      </c>
      <c r="O66" s="514">
        <f t="shared" si="1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2"/>
        <v>0</v>
      </c>
      <c r="H67" s="491">
        <f t="shared" si="13"/>
        <v>0</v>
      </c>
      <c r="I67" s="511">
        <f t="shared" si="15"/>
        <v>0</v>
      </c>
      <c r="J67" s="511"/>
      <c r="K67" s="525"/>
      <c r="L67" s="514">
        <f t="shared" si="16"/>
        <v>0</v>
      </c>
      <c r="M67" s="525"/>
      <c r="N67" s="514">
        <f t="shared" si="17"/>
        <v>0</v>
      </c>
      <c r="O67" s="514">
        <f t="shared" si="1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2"/>
        <v>0</v>
      </c>
      <c r="H68" s="491">
        <f t="shared" si="13"/>
        <v>0</v>
      </c>
      <c r="I68" s="511">
        <f t="shared" si="15"/>
        <v>0</v>
      </c>
      <c r="J68" s="511"/>
      <c r="K68" s="525"/>
      <c r="L68" s="514">
        <f t="shared" si="16"/>
        <v>0</v>
      </c>
      <c r="M68" s="525"/>
      <c r="N68" s="514">
        <f t="shared" si="17"/>
        <v>0</v>
      </c>
      <c r="O68" s="514">
        <f t="shared" si="1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2"/>
        <v>0</v>
      </c>
      <c r="H69" s="491">
        <f t="shared" si="13"/>
        <v>0</v>
      </c>
      <c r="I69" s="511">
        <f t="shared" si="15"/>
        <v>0</v>
      </c>
      <c r="J69" s="511"/>
      <c r="K69" s="525"/>
      <c r="L69" s="514">
        <f t="shared" si="16"/>
        <v>0</v>
      </c>
      <c r="M69" s="525"/>
      <c r="N69" s="514">
        <f t="shared" si="17"/>
        <v>0</v>
      </c>
      <c r="O69" s="514">
        <f t="shared" si="1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2"/>
        <v>0</v>
      </c>
      <c r="H70" s="491">
        <f t="shared" si="13"/>
        <v>0</v>
      </c>
      <c r="I70" s="511">
        <f t="shared" si="15"/>
        <v>0</v>
      </c>
      <c r="J70" s="511"/>
      <c r="K70" s="525"/>
      <c r="L70" s="514">
        <f t="shared" si="16"/>
        <v>0</v>
      </c>
      <c r="M70" s="525"/>
      <c r="N70" s="514">
        <f t="shared" si="17"/>
        <v>0</v>
      </c>
      <c r="O70" s="514">
        <f t="shared" si="1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2"/>
        <v>0</v>
      </c>
      <c r="H71" s="491">
        <f t="shared" si="13"/>
        <v>0</v>
      </c>
      <c r="I71" s="511">
        <f t="shared" si="15"/>
        <v>0</v>
      </c>
      <c r="J71" s="511"/>
      <c r="K71" s="525"/>
      <c r="L71" s="514">
        <f t="shared" si="16"/>
        <v>0</v>
      </c>
      <c r="M71" s="525"/>
      <c r="N71" s="514">
        <f t="shared" si="17"/>
        <v>0</v>
      </c>
      <c r="O71" s="514">
        <f t="shared" si="1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2"/>
        <v>0</v>
      </c>
      <c r="H72" s="471">
        <f t="shared" si="13"/>
        <v>0</v>
      </c>
      <c r="I72" s="531">
        <f t="shared" si="15"/>
        <v>0</v>
      </c>
      <c r="J72" s="511"/>
      <c r="K72" s="532"/>
      <c r="L72" s="533">
        <f t="shared" si="16"/>
        <v>0</v>
      </c>
      <c r="M72" s="532"/>
      <c r="N72" s="533">
        <f t="shared" si="17"/>
        <v>0</v>
      </c>
      <c r="O72" s="533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37028624.999999993</v>
      </c>
      <c r="F73" s="375"/>
      <c r="G73" s="375">
        <f>SUM(G17:G72)</f>
        <v>127578553.58158107</v>
      </c>
      <c r="H73" s="375">
        <f>SUM(H17:H72)</f>
        <v>127578553.58158107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2019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3799504.1337335454</v>
      </c>
      <c r="N87" s="546">
        <f>IF(J92&lt;D11,0,VLOOKUP(J92,C17:O72,11))</f>
        <v>3799504.1337335454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4063057.6443278007</v>
      </c>
      <c r="N88" s="550">
        <f>IF(J92&lt;D11,0,VLOOKUP(J92,C99:P154,7))</f>
        <v>4063057.6443278007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263553.51059425529</v>
      </c>
      <c r="N89" s="555">
        <f>+N88-N87</f>
        <v>263553.51059425529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2019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0.10704054654206167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43</v>
      </c>
      <c r="E95" s="486" t="s">
        <v>60</v>
      </c>
      <c r="F95" s="484"/>
      <c r="G95" s="484"/>
      <c r="J95" s="490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861130.81395348837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19">+I99-H99</f>
        <v>0</v>
      </c>
      <c r="K99" s="514"/>
      <c r="L99" s="512">
        <f t="shared" ref="L99:L104" si="20">H99</f>
        <v>451544</v>
      </c>
      <c r="M99" s="513">
        <f t="shared" ref="M99:M130" si="21">IF(L99&lt;&gt;0,+H99-L99,0)</f>
        <v>0</v>
      </c>
      <c r="N99" s="512">
        <f t="shared" ref="N99:N104" si="22">I99</f>
        <v>451544</v>
      </c>
      <c r="O99" s="513">
        <f t="shared" ref="O99:O130" si="23">IF(N99&lt;&gt;0,+I99-N99,0)</f>
        <v>0</v>
      </c>
      <c r="P99" s="513">
        <f t="shared" ref="P99:P130" si="2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19"/>
        <v>0</v>
      </c>
      <c r="K100" s="514"/>
      <c r="L100" s="518">
        <f t="shared" si="20"/>
        <v>1112732.9651723914</v>
      </c>
      <c r="M100" s="519">
        <f t="shared" si="21"/>
        <v>0</v>
      </c>
      <c r="N100" s="518">
        <f t="shared" si="22"/>
        <v>1112732.9651723914</v>
      </c>
      <c r="O100" s="514">
        <f t="shared" si="23"/>
        <v>0</v>
      </c>
      <c r="P100" s="514">
        <f t="shared" si="24"/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19"/>
        <v>0</v>
      </c>
      <c r="K101" s="514"/>
      <c r="L101" s="518">
        <f t="shared" si="20"/>
        <v>3568989.8996136081</v>
      </c>
      <c r="M101" s="519">
        <f t="shared" si="21"/>
        <v>0</v>
      </c>
      <c r="N101" s="518">
        <f t="shared" si="22"/>
        <v>3568989.8996136081</v>
      </c>
      <c r="O101" s="514">
        <f t="shared" si="23"/>
        <v>0</v>
      </c>
      <c r="P101" s="514">
        <f t="shared" si="24"/>
        <v>0</v>
      </c>
      <c r="Q101" s="269"/>
    </row>
    <row r="102" spans="1:17" ht="12.5">
      <c r="B102" s="195" t="str">
        <f t="shared" si="25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19"/>
        <v>0</v>
      </c>
      <c r="K102" s="514"/>
      <c r="L102" s="518">
        <f t="shared" si="20"/>
        <v>4898170.4869055999</v>
      </c>
      <c r="M102" s="519">
        <f t="shared" si="21"/>
        <v>0</v>
      </c>
      <c r="N102" s="518">
        <f t="shared" si="22"/>
        <v>4898170.4869055999</v>
      </c>
      <c r="O102" s="514">
        <f t="shared" si="23"/>
        <v>0</v>
      </c>
      <c r="P102" s="514">
        <f t="shared" si="24"/>
        <v>0</v>
      </c>
      <c r="Q102" s="269"/>
    </row>
    <row r="103" spans="1:17" ht="12.5">
      <c r="B103" s="195" t="str">
        <f t="shared" si="25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20"/>
        <v>5624051.2967773527</v>
      </c>
      <c r="M103" s="519">
        <f t="shared" ref="M103:M108" si="26">IF(L103&lt;&gt;0,+H103-L103,0)</f>
        <v>0</v>
      </c>
      <c r="N103" s="518">
        <f t="shared" si="22"/>
        <v>5624051.2967773527</v>
      </c>
      <c r="O103" s="514">
        <f t="shared" ref="O103:O108" si="27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20"/>
        <v>5542534.9256215226</v>
      </c>
      <c r="M104" s="519">
        <f t="shared" si="26"/>
        <v>0</v>
      </c>
      <c r="N104" s="518">
        <f t="shared" si="22"/>
        <v>5542534.9256215226</v>
      </c>
      <c r="O104" s="514">
        <f t="shared" si="27"/>
        <v>0</v>
      </c>
      <c r="P104" s="514">
        <f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19"/>
        <v>0</v>
      </c>
      <c r="K105" s="514"/>
      <c r="L105" s="518">
        <f>H105</f>
        <v>5283899.7839213237</v>
      </c>
      <c r="M105" s="519">
        <f t="shared" si="26"/>
        <v>0</v>
      </c>
      <c r="N105" s="518">
        <f>I105</f>
        <v>5283899.7839213237</v>
      </c>
      <c r="O105" s="514">
        <f t="shared" si="27"/>
        <v>0</v>
      </c>
      <c r="P105" s="514">
        <f>+O105-M105</f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19"/>
        <v>0</v>
      </c>
      <c r="K106" s="514"/>
      <c r="L106" s="518">
        <f>H106</f>
        <v>4991780.4266921831</v>
      </c>
      <c r="M106" s="519">
        <f t="shared" si="26"/>
        <v>0</v>
      </c>
      <c r="N106" s="518">
        <f>I106</f>
        <v>4991780.4266921831</v>
      </c>
      <c r="O106" s="514">
        <f t="shared" si="27"/>
        <v>0</v>
      </c>
      <c r="P106" s="514">
        <f>+O106-M106</f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19"/>
        <v>0</v>
      </c>
      <c r="K107" s="514"/>
      <c r="L107" s="518">
        <f>H107</f>
        <v>4728177.1448464729</v>
      </c>
      <c r="M107" s="519">
        <f t="shared" si="26"/>
        <v>0</v>
      </c>
      <c r="N107" s="518">
        <f>I107</f>
        <v>4728177.1448464729</v>
      </c>
      <c r="O107" s="514">
        <f t="shared" si="27"/>
        <v>0</v>
      </c>
      <c r="P107" s="514">
        <f>+O107-M107</f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19"/>
        <v>0</v>
      </c>
      <c r="K108" s="514"/>
      <c r="L108" s="518">
        <f>H108</f>
        <v>4132628.5322350259</v>
      </c>
      <c r="M108" s="519">
        <f t="shared" si="26"/>
        <v>0</v>
      </c>
      <c r="N108" s="518">
        <f>I108</f>
        <v>4132628.5322350259</v>
      </c>
      <c r="O108" s="514">
        <f t="shared" si="27"/>
        <v>0</v>
      </c>
      <c r="P108" s="514">
        <f t="shared" si="24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374">
        <f>IF(F108+SUM(E$99:E108)=D$92,F108,D$92-SUM(E$99:E108))</f>
        <v>30343779.92065743</v>
      </c>
      <c r="E109" s="522">
        <f>IF(+J96&lt;F108,J96,D109)</f>
        <v>861130.81395348837</v>
      </c>
      <c r="F109" s="523">
        <f t="shared" ref="F109:F130" si="28">+D109-E109</f>
        <v>29482649.106703941</v>
      </c>
      <c r="G109" s="523">
        <f t="shared" ref="G109:G130" si="29">+(F109+D109)/2</f>
        <v>29913214.513680685</v>
      </c>
      <c r="H109" s="526">
        <f>+J$94*G109+E109</f>
        <v>4063057.6443278007</v>
      </c>
      <c r="I109" s="577">
        <f>+J$95*G109+E109</f>
        <v>4063057.6443278007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29482649.106703941</v>
      </c>
      <c r="E110" s="522">
        <f>IF(+J96&lt;F109,J96,D110)</f>
        <v>861130.81395348837</v>
      </c>
      <c r="F110" s="523">
        <f t="shared" si="28"/>
        <v>28621518.292750452</v>
      </c>
      <c r="G110" s="523">
        <f t="shared" si="29"/>
        <v>29052083.699727196</v>
      </c>
      <c r="H110" s="526">
        <f>+J$94*G110+E110</f>
        <v>3970881.7313580085</v>
      </c>
      <c r="I110" s="577">
        <f>+J$95*G110+E110</f>
        <v>3970881.7313580085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28621518.292750452</v>
      </c>
      <c r="E111" s="522">
        <f>IF(+J96&lt;F110,J96,D111)</f>
        <v>861130.81395348837</v>
      </c>
      <c r="F111" s="523">
        <f t="shared" si="28"/>
        <v>27760387.478796963</v>
      </c>
      <c r="G111" s="523">
        <f t="shared" si="29"/>
        <v>28190952.885773707</v>
      </c>
      <c r="H111" s="526">
        <f>+J$94*G111+E111</f>
        <v>3878705.8183882171</v>
      </c>
      <c r="I111" s="577">
        <f>+J$95*G111+E111</f>
        <v>3878705.8183882171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27760387.478796963</v>
      </c>
      <c r="E112" s="522">
        <f>IF(+J96&lt;F111,J96,D112)</f>
        <v>861130.81395348837</v>
      </c>
      <c r="F112" s="523">
        <f t="shared" si="28"/>
        <v>26899256.664843474</v>
      </c>
      <c r="G112" s="523">
        <f t="shared" si="29"/>
        <v>27329822.071820218</v>
      </c>
      <c r="H112" s="526">
        <f>+J$94*G112+E112</f>
        <v>3786529.9054184249</v>
      </c>
      <c r="I112" s="577">
        <f>+J$95*G112+E112</f>
        <v>3786529.9054184249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26899256.664843474</v>
      </c>
      <c r="E113" s="522">
        <f>IF(+J96&lt;F112,J96,D113)</f>
        <v>861130.81395348837</v>
      </c>
      <c r="F113" s="523">
        <f t="shared" si="28"/>
        <v>26038125.850889985</v>
      </c>
      <c r="G113" s="523">
        <f t="shared" si="29"/>
        <v>26468691.257866729</v>
      </c>
      <c r="H113" s="526">
        <f t="shared" ref="H113:H154" si="30">+J$94*G113+E113</f>
        <v>3694353.9924486326</v>
      </c>
      <c r="I113" s="577">
        <f t="shared" ref="I113:I154" si="31">+J$95*G113+E113</f>
        <v>3694353.9924486326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26038125.850889985</v>
      </c>
      <c r="E114" s="522">
        <f>IF(+J96&lt;F113,J96,D114)</f>
        <v>861130.81395348837</v>
      </c>
      <c r="F114" s="523">
        <f t="shared" si="28"/>
        <v>25176995.036936495</v>
      </c>
      <c r="G114" s="523">
        <f t="shared" si="29"/>
        <v>25607560.44391324</v>
      </c>
      <c r="H114" s="526">
        <f t="shared" si="30"/>
        <v>3602178.0794788413</v>
      </c>
      <c r="I114" s="577">
        <f t="shared" si="31"/>
        <v>3602178.0794788413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25176995.036936495</v>
      </c>
      <c r="E115" s="522">
        <f>IF(+J96&lt;F114,J96,D115)</f>
        <v>861130.81395348837</v>
      </c>
      <c r="F115" s="523">
        <f t="shared" si="28"/>
        <v>24315864.222983006</v>
      </c>
      <c r="G115" s="523">
        <f t="shared" si="29"/>
        <v>24746429.629959751</v>
      </c>
      <c r="H115" s="526">
        <f t="shared" si="30"/>
        <v>3510002.166509049</v>
      </c>
      <c r="I115" s="577">
        <f t="shared" si="31"/>
        <v>3510002.166509049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24315864.222983006</v>
      </c>
      <c r="E116" s="522">
        <f>IF(+J96&lt;F115,J96,D116)</f>
        <v>861130.81395348837</v>
      </c>
      <c r="F116" s="523">
        <f t="shared" si="28"/>
        <v>23454733.409029517</v>
      </c>
      <c r="G116" s="523">
        <f t="shared" si="29"/>
        <v>23885298.816006262</v>
      </c>
      <c r="H116" s="526">
        <f t="shared" si="30"/>
        <v>3417826.2535392577</v>
      </c>
      <c r="I116" s="577">
        <f t="shared" si="31"/>
        <v>3417826.2535392577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23454733.409029517</v>
      </c>
      <c r="E117" s="522">
        <f>IF(+J96&lt;F116,J96,D117)</f>
        <v>861130.81395348837</v>
      </c>
      <c r="F117" s="523">
        <f t="shared" si="28"/>
        <v>22593602.595076028</v>
      </c>
      <c r="G117" s="523">
        <f t="shared" si="29"/>
        <v>23024168.002052773</v>
      </c>
      <c r="H117" s="526">
        <f t="shared" si="30"/>
        <v>3325650.3405694654</v>
      </c>
      <c r="I117" s="577">
        <f t="shared" si="31"/>
        <v>3325650.3405694654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22593602.595076028</v>
      </c>
      <c r="E118" s="522">
        <f>IF(+J96&lt;F117,J96,D118)</f>
        <v>861130.81395348837</v>
      </c>
      <c r="F118" s="523">
        <f t="shared" si="28"/>
        <v>21732471.781122539</v>
      </c>
      <c r="G118" s="523">
        <f t="shared" si="29"/>
        <v>22163037.188099284</v>
      </c>
      <c r="H118" s="526">
        <f t="shared" si="30"/>
        <v>3233474.4275996732</v>
      </c>
      <c r="I118" s="577">
        <f t="shared" si="31"/>
        <v>3233474.4275996732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21732471.781122539</v>
      </c>
      <c r="E119" s="522">
        <f>IF(+J96&lt;F118,J96,D119)</f>
        <v>861130.81395348837</v>
      </c>
      <c r="F119" s="523">
        <f t="shared" si="28"/>
        <v>20871340.96716905</v>
      </c>
      <c r="G119" s="523">
        <f t="shared" si="29"/>
        <v>21301906.374145795</v>
      </c>
      <c r="H119" s="526">
        <f t="shared" si="30"/>
        <v>3141298.5146298818</v>
      </c>
      <c r="I119" s="577">
        <f t="shared" si="31"/>
        <v>3141298.5146298818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20871340.96716905</v>
      </c>
      <c r="E120" s="522">
        <f>IF(+J96&lt;F119,J96,D120)</f>
        <v>861130.81395348837</v>
      </c>
      <c r="F120" s="523">
        <f t="shared" si="28"/>
        <v>20010210.153215561</v>
      </c>
      <c r="G120" s="523">
        <f t="shared" si="29"/>
        <v>20440775.560192306</v>
      </c>
      <c r="H120" s="526">
        <f t="shared" si="30"/>
        <v>3049122.6016600896</v>
      </c>
      <c r="I120" s="577">
        <f t="shared" si="31"/>
        <v>3049122.6016600896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20010210.153215561</v>
      </c>
      <c r="E121" s="522">
        <f>IF(+J96&lt;F120,J96,D121)</f>
        <v>861130.81395348837</v>
      </c>
      <c r="F121" s="523">
        <f t="shared" si="28"/>
        <v>19149079.339262072</v>
      </c>
      <c r="G121" s="523">
        <f t="shared" si="29"/>
        <v>19579644.746238817</v>
      </c>
      <c r="H121" s="526">
        <f t="shared" si="30"/>
        <v>2956946.6886902978</v>
      </c>
      <c r="I121" s="577">
        <f t="shared" si="31"/>
        <v>2956946.6886902978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19149079.339262072</v>
      </c>
      <c r="E122" s="522">
        <f>IF(+J96&lt;F121,J96,D122)</f>
        <v>861130.81395348837</v>
      </c>
      <c r="F122" s="523">
        <f t="shared" si="28"/>
        <v>18287948.525308583</v>
      </c>
      <c r="G122" s="523">
        <f t="shared" si="29"/>
        <v>18718513.932285327</v>
      </c>
      <c r="H122" s="526">
        <f t="shared" si="30"/>
        <v>2864770.775720506</v>
      </c>
      <c r="I122" s="577">
        <f t="shared" si="31"/>
        <v>2864770.775720506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18287948.525308583</v>
      </c>
      <c r="E123" s="522">
        <f>IF(+J96&lt;F122,J96,D123)</f>
        <v>861130.81395348837</v>
      </c>
      <c r="F123" s="523">
        <f t="shared" si="28"/>
        <v>17426817.711355094</v>
      </c>
      <c r="G123" s="523">
        <f t="shared" si="29"/>
        <v>17857383.118331838</v>
      </c>
      <c r="H123" s="526">
        <f t="shared" si="30"/>
        <v>2772594.8627507137</v>
      </c>
      <c r="I123" s="577">
        <f t="shared" si="31"/>
        <v>2772594.8627507137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17426817.711355094</v>
      </c>
      <c r="E124" s="522">
        <f>IF(+J96&lt;F123,J96,D124)</f>
        <v>861130.81395348837</v>
      </c>
      <c r="F124" s="523">
        <f t="shared" si="28"/>
        <v>16565686.897401605</v>
      </c>
      <c r="G124" s="523">
        <f t="shared" si="29"/>
        <v>16996252.304378349</v>
      </c>
      <c r="H124" s="526">
        <f t="shared" si="30"/>
        <v>2680418.9497809224</v>
      </c>
      <c r="I124" s="577">
        <f t="shared" si="31"/>
        <v>2680418.9497809224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16565686.897401605</v>
      </c>
      <c r="E125" s="522">
        <f>IF(+J96&lt;F124,J96,D125)</f>
        <v>861130.81395348837</v>
      </c>
      <c r="F125" s="523">
        <f t="shared" si="28"/>
        <v>15704556.083448116</v>
      </c>
      <c r="G125" s="523">
        <f t="shared" si="29"/>
        <v>16135121.49042486</v>
      </c>
      <c r="H125" s="526">
        <f t="shared" si="30"/>
        <v>2588243.0368111301</v>
      </c>
      <c r="I125" s="577">
        <f t="shared" si="31"/>
        <v>2588243.0368111301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15704556.083448116</v>
      </c>
      <c r="E126" s="522">
        <f>IF(+J96&lt;F125,J96,D126)</f>
        <v>861130.81395348837</v>
      </c>
      <c r="F126" s="523">
        <f t="shared" si="28"/>
        <v>14843425.269494627</v>
      </c>
      <c r="G126" s="523">
        <f t="shared" si="29"/>
        <v>15273990.676471371</v>
      </c>
      <c r="H126" s="526">
        <f t="shared" si="30"/>
        <v>2496067.1238413383</v>
      </c>
      <c r="I126" s="577">
        <f t="shared" si="31"/>
        <v>2496067.1238413383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14843425.269494627</v>
      </c>
      <c r="E127" s="522">
        <f>IF(+J96&lt;F126,J96,D127)</f>
        <v>861130.81395348837</v>
      </c>
      <c r="F127" s="523">
        <f t="shared" si="28"/>
        <v>13982294.455541138</v>
      </c>
      <c r="G127" s="523">
        <f t="shared" si="29"/>
        <v>14412859.862517882</v>
      </c>
      <c r="H127" s="526">
        <f t="shared" si="30"/>
        <v>2403891.2108715465</v>
      </c>
      <c r="I127" s="577">
        <f t="shared" si="31"/>
        <v>2403891.2108715465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13982294.455541138</v>
      </c>
      <c r="E128" s="522">
        <f>IF(+J96&lt;F127,J96,D128)</f>
        <v>861130.81395348837</v>
      </c>
      <c r="F128" s="523">
        <f t="shared" si="28"/>
        <v>13121163.641587649</v>
      </c>
      <c r="G128" s="523">
        <f t="shared" si="29"/>
        <v>13551729.048564393</v>
      </c>
      <c r="H128" s="526">
        <f t="shared" si="30"/>
        <v>2311715.2979017543</v>
      </c>
      <c r="I128" s="577">
        <f t="shared" si="31"/>
        <v>2311715.2979017543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13121163.641587649</v>
      </c>
      <c r="E129" s="522">
        <f>IF(+J96&lt;F128,J96,D129)</f>
        <v>861130.81395348837</v>
      </c>
      <c r="F129" s="523">
        <f t="shared" si="28"/>
        <v>12260032.827634159</v>
      </c>
      <c r="G129" s="523">
        <f t="shared" si="29"/>
        <v>12690598.234610904</v>
      </c>
      <c r="H129" s="526">
        <f t="shared" si="30"/>
        <v>2219539.3849319625</v>
      </c>
      <c r="I129" s="577">
        <f t="shared" si="31"/>
        <v>2219539.3849319625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12260032.827634159</v>
      </c>
      <c r="E130" s="522">
        <f>IF(+J96&lt;F129,J96,D130)</f>
        <v>861130.81395348837</v>
      </c>
      <c r="F130" s="523">
        <f t="shared" si="28"/>
        <v>11398902.01368067</v>
      </c>
      <c r="G130" s="523">
        <f t="shared" si="29"/>
        <v>11829467.420657415</v>
      </c>
      <c r="H130" s="526">
        <f t="shared" si="30"/>
        <v>2127363.4719621707</v>
      </c>
      <c r="I130" s="577">
        <f t="shared" si="31"/>
        <v>2127363.4719621707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11398902.01368067</v>
      </c>
      <c r="E131" s="522">
        <f>IF(+J96&lt;F130,J96,D131)</f>
        <v>861130.81395348837</v>
      </c>
      <c r="F131" s="523">
        <f t="shared" ref="F131:F154" si="32">+D131-E131</f>
        <v>10537771.199727181</v>
      </c>
      <c r="G131" s="523">
        <f t="shared" ref="G131:G154" si="33">+(F131+D131)/2</f>
        <v>10968336.606703926</v>
      </c>
      <c r="H131" s="526">
        <f t="shared" si="30"/>
        <v>2035187.5589923786</v>
      </c>
      <c r="I131" s="577">
        <f t="shared" si="31"/>
        <v>2035187.5589923786</v>
      </c>
      <c r="J131" s="514">
        <f t="shared" ref="J131:J154" si="34">+I131-H131</f>
        <v>0</v>
      </c>
      <c r="K131" s="514"/>
      <c r="L131" s="525"/>
      <c r="M131" s="514">
        <f t="shared" ref="M131:M154" si="35">IF(L131&lt;&gt;0,+H131-L131,0)</f>
        <v>0</v>
      </c>
      <c r="N131" s="525"/>
      <c r="O131" s="514">
        <f t="shared" ref="O131:O154" si="36">IF(N131&lt;&gt;0,+I131-N131,0)</f>
        <v>0</v>
      </c>
      <c r="P131" s="514">
        <f t="shared" ref="P131:P154" si="37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10537771.199727181</v>
      </c>
      <c r="E132" s="522">
        <f>IF(+J96&lt;F131,J96,D132)</f>
        <v>861130.81395348837</v>
      </c>
      <c r="F132" s="523">
        <f t="shared" si="32"/>
        <v>9676640.3857736923</v>
      </c>
      <c r="G132" s="523">
        <f t="shared" si="33"/>
        <v>10107205.792750437</v>
      </c>
      <c r="H132" s="526">
        <f t="shared" si="30"/>
        <v>1943011.6460225869</v>
      </c>
      <c r="I132" s="577">
        <f t="shared" si="31"/>
        <v>1943011.6460225869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9676640.3857736923</v>
      </c>
      <c r="E133" s="522">
        <f>IF(+J96&lt;F132,J96,D133)</f>
        <v>861130.81395348837</v>
      </c>
      <c r="F133" s="523">
        <f t="shared" si="32"/>
        <v>8815509.5718202032</v>
      </c>
      <c r="G133" s="523">
        <f t="shared" si="33"/>
        <v>9246074.9787969477</v>
      </c>
      <c r="H133" s="526">
        <f t="shared" si="30"/>
        <v>1850835.7330527948</v>
      </c>
      <c r="I133" s="577">
        <f t="shared" si="31"/>
        <v>1850835.7330527948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8815509.5718202032</v>
      </c>
      <c r="E134" s="522">
        <f>IF(+J96&lt;F133,J96,D134)</f>
        <v>861130.81395348837</v>
      </c>
      <c r="F134" s="523">
        <f t="shared" si="32"/>
        <v>7954378.7578667151</v>
      </c>
      <c r="G134" s="523">
        <f t="shared" si="33"/>
        <v>8384944.1648434587</v>
      </c>
      <c r="H134" s="526">
        <f t="shared" si="30"/>
        <v>1758659.820083003</v>
      </c>
      <c r="I134" s="577">
        <f t="shared" si="31"/>
        <v>1758659.820083003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7954378.7578667151</v>
      </c>
      <c r="E135" s="522">
        <f>IF(+J96&lt;F134,J96,D135)</f>
        <v>861130.81395348837</v>
      </c>
      <c r="F135" s="523">
        <f t="shared" si="32"/>
        <v>7093247.9439132269</v>
      </c>
      <c r="G135" s="523">
        <f t="shared" si="33"/>
        <v>7523813.3508899715</v>
      </c>
      <c r="H135" s="526">
        <f t="shared" si="30"/>
        <v>1666483.9071132112</v>
      </c>
      <c r="I135" s="577">
        <f t="shared" si="31"/>
        <v>1666483.9071132112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7093247.9439132269</v>
      </c>
      <c r="E136" s="522">
        <f>IF(+J96&lt;F135,J96,D136)</f>
        <v>861130.81395348837</v>
      </c>
      <c r="F136" s="523">
        <f t="shared" si="32"/>
        <v>6232117.1299597388</v>
      </c>
      <c r="G136" s="523">
        <f t="shared" si="33"/>
        <v>6662682.5369364824</v>
      </c>
      <c r="H136" s="526">
        <f t="shared" si="30"/>
        <v>1574307.9941434194</v>
      </c>
      <c r="I136" s="577">
        <f t="shared" si="31"/>
        <v>1574307.9941434194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6232117.1299597388</v>
      </c>
      <c r="E137" s="522">
        <f>IF(+J96&lt;F136,J96,D137)</f>
        <v>861130.81395348837</v>
      </c>
      <c r="F137" s="523">
        <f t="shared" si="32"/>
        <v>5370986.3160062507</v>
      </c>
      <c r="G137" s="523">
        <f t="shared" si="33"/>
        <v>5801551.7229829952</v>
      </c>
      <c r="H137" s="526">
        <f t="shared" si="30"/>
        <v>1482132.0811736276</v>
      </c>
      <c r="I137" s="577">
        <f t="shared" si="31"/>
        <v>1482132.0811736276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5370986.3160062507</v>
      </c>
      <c r="E138" s="522">
        <f>IF(+J96&lt;F137,J96,D138)</f>
        <v>861130.81395348837</v>
      </c>
      <c r="F138" s="523">
        <f t="shared" si="32"/>
        <v>4509855.5020527625</v>
      </c>
      <c r="G138" s="523">
        <f t="shared" si="33"/>
        <v>4940420.9090295061</v>
      </c>
      <c r="H138" s="526">
        <f t="shared" si="30"/>
        <v>1389956.1682038358</v>
      </c>
      <c r="I138" s="577">
        <f t="shared" si="31"/>
        <v>1389956.1682038358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4509855.5020527625</v>
      </c>
      <c r="E139" s="522">
        <f>IF(+J96&lt;F138,J96,D139)</f>
        <v>861130.81395348837</v>
      </c>
      <c r="F139" s="523">
        <f t="shared" si="32"/>
        <v>3648724.6880992744</v>
      </c>
      <c r="G139" s="523">
        <f t="shared" si="33"/>
        <v>4079290.0950760185</v>
      </c>
      <c r="H139" s="526">
        <f t="shared" si="30"/>
        <v>1297780.255234044</v>
      </c>
      <c r="I139" s="577">
        <f t="shared" si="31"/>
        <v>1297780.255234044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3648724.6880992744</v>
      </c>
      <c r="E140" s="522">
        <f>IF(+J96&lt;F139,J96,D140)</f>
        <v>861130.81395348837</v>
      </c>
      <c r="F140" s="523">
        <f t="shared" si="32"/>
        <v>2787593.8741457863</v>
      </c>
      <c r="G140" s="523">
        <f t="shared" si="33"/>
        <v>3218159.2811225303</v>
      </c>
      <c r="H140" s="526">
        <f t="shared" si="30"/>
        <v>1205604.3422642522</v>
      </c>
      <c r="I140" s="577">
        <f t="shared" si="31"/>
        <v>1205604.3422642522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2787593.8741457863</v>
      </c>
      <c r="E141" s="522">
        <f>IF(+J96&lt;F140,J96,D141)</f>
        <v>861130.81395348837</v>
      </c>
      <c r="F141" s="523">
        <f t="shared" si="32"/>
        <v>1926463.0601922979</v>
      </c>
      <c r="G141" s="523">
        <f t="shared" si="33"/>
        <v>2357028.4671690422</v>
      </c>
      <c r="H141" s="526">
        <f t="shared" si="30"/>
        <v>1113428.4292944605</v>
      </c>
      <c r="I141" s="577">
        <f t="shared" si="31"/>
        <v>1113428.4292944605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1926463.0601922979</v>
      </c>
      <c r="E142" s="522">
        <f>IF(+J96&lt;F141,J96,D142)</f>
        <v>861130.81395348837</v>
      </c>
      <c r="F142" s="523">
        <f t="shared" si="32"/>
        <v>1065332.2462388095</v>
      </c>
      <c r="G142" s="523">
        <f t="shared" si="33"/>
        <v>1495897.6532155536</v>
      </c>
      <c r="H142" s="526">
        <f t="shared" si="30"/>
        <v>1021252.5163246687</v>
      </c>
      <c r="I142" s="577">
        <f t="shared" si="31"/>
        <v>1021252.5163246687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1065332.2462388095</v>
      </c>
      <c r="E143" s="522">
        <f>IF(+J96&lt;F142,J96,D143)</f>
        <v>861130.81395348837</v>
      </c>
      <c r="F143" s="523">
        <f t="shared" si="32"/>
        <v>204201.43228532118</v>
      </c>
      <c r="G143" s="523">
        <f t="shared" si="33"/>
        <v>634766.83926206536</v>
      </c>
      <c r="H143" s="526">
        <f t="shared" si="30"/>
        <v>929076.60335487686</v>
      </c>
      <c r="I143" s="577">
        <f t="shared" si="31"/>
        <v>929076.60335487686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204201.43228532118</v>
      </c>
      <c r="E144" s="522">
        <f>IF(+J96&lt;F143,J96,D144)</f>
        <v>204201.43228532118</v>
      </c>
      <c r="F144" s="523">
        <f t="shared" si="32"/>
        <v>0</v>
      </c>
      <c r="G144" s="523">
        <f t="shared" si="33"/>
        <v>102100.71614266059</v>
      </c>
      <c r="H144" s="526">
        <f t="shared" si="30"/>
        <v>215130.34874356748</v>
      </c>
      <c r="I144" s="577">
        <f t="shared" si="31"/>
        <v>215130.34874356748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2"/>
        <v>0</v>
      </c>
      <c r="G145" s="523">
        <f t="shared" si="33"/>
        <v>0</v>
      </c>
      <c r="H145" s="526">
        <f t="shared" si="30"/>
        <v>0</v>
      </c>
      <c r="I145" s="577">
        <f t="shared" si="31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2"/>
        <v>0</v>
      </c>
      <c r="G146" s="523">
        <f t="shared" si="33"/>
        <v>0</v>
      </c>
      <c r="H146" s="526">
        <f t="shared" si="30"/>
        <v>0</v>
      </c>
      <c r="I146" s="577">
        <f t="shared" si="31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2"/>
        <v>0</v>
      </c>
      <c r="G147" s="523">
        <f t="shared" si="33"/>
        <v>0</v>
      </c>
      <c r="H147" s="526">
        <f t="shared" si="30"/>
        <v>0</v>
      </c>
      <c r="I147" s="577">
        <f t="shared" si="31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2"/>
        <v>0</v>
      </c>
      <c r="G148" s="523">
        <f t="shared" si="33"/>
        <v>0</v>
      </c>
      <c r="H148" s="526">
        <f t="shared" si="30"/>
        <v>0</v>
      </c>
      <c r="I148" s="577">
        <f t="shared" si="31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2"/>
        <v>0</v>
      </c>
      <c r="G149" s="523">
        <f t="shared" si="33"/>
        <v>0</v>
      </c>
      <c r="H149" s="526">
        <f t="shared" si="30"/>
        <v>0</v>
      </c>
      <c r="I149" s="577">
        <f t="shared" si="31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2"/>
        <v>0</v>
      </c>
      <c r="G150" s="523">
        <f t="shared" si="33"/>
        <v>0</v>
      </c>
      <c r="H150" s="526">
        <f t="shared" si="30"/>
        <v>0</v>
      </c>
      <c r="I150" s="577">
        <f t="shared" si="31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2"/>
        <v>0</v>
      </c>
      <c r="G151" s="523">
        <f t="shared" si="33"/>
        <v>0</v>
      </c>
      <c r="H151" s="526">
        <f t="shared" si="30"/>
        <v>0</v>
      </c>
      <c r="I151" s="577">
        <f t="shared" si="31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2"/>
        <v>0</v>
      </c>
      <c r="G152" s="523">
        <f t="shared" si="33"/>
        <v>0</v>
      </c>
      <c r="H152" s="526">
        <f t="shared" si="30"/>
        <v>0</v>
      </c>
      <c r="I152" s="577">
        <f t="shared" si="31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2"/>
        <v>0</v>
      </c>
      <c r="G153" s="523">
        <f t="shared" si="33"/>
        <v>0</v>
      </c>
      <c r="H153" s="526">
        <f t="shared" si="30"/>
        <v>0</v>
      </c>
      <c r="I153" s="577">
        <f t="shared" si="31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2"/>
        <v>0</v>
      </c>
      <c r="G154" s="528">
        <f t="shared" si="33"/>
        <v>0</v>
      </c>
      <c r="H154" s="530">
        <f t="shared" si="30"/>
        <v>0</v>
      </c>
      <c r="I154" s="579">
        <f t="shared" si="31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  <c r="Q154" s="269"/>
    </row>
    <row r="155" spans="2:17" ht="12.5">
      <c r="C155" s="374" t="s">
        <v>78</v>
      </c>
      <c r="D155" s="375"/>
      <c r="E155" s="375">
        <f>SUM(E99:E154)</f>
        <v>37028625.000000007</v>
      </c>
      <c r="F155" s="375"/>
      <c r="G155" s="375"/>
      <c r="H155" s="375">
        <f>SUM(H99:H154)</f>
        <v>127911989.14497593</v>
      </c>
      <c r="I155" s="375">
        <f>SUM(I99:I154)</f>
        <v>127911989.14497593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9D2FE3EA-9D6E-4436-8E00-AE316F84D32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s177040</cp:lastModifiedBy>
  <cp:lastPrinted>2020-04-20T20:30:04Z</cp:lastPrinted>
  <dcterms:created xsi:type="dcterms:W3CDTF">2009-05-11T14:02:48Z</dcterms:created>
  <dcterms:modified xsi:type="dcterms:W3CDTF">2020-11-02T12:24:34Z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</Properties>
</file>